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405" windowWidth="27735" windowHeight="11985"/>
  </bookViews>
  <sheets>
    <sheet name="综合成绩" sheetId="1" r:id="rId1"/>
  </sheets>
  <definedNames>
    <definedName name="_xlnm._FilterDatabase" localSheetId="0" hidden="1">综合成绩!$A$3:$M$94</definedName>
    <definedName name="_xlnm.Print_Area" localSheetId="0">综合成绩!$A$1:$L$94</definedName>
    <definedName name="_xlnm.Print_Titles" localSheetId="0">综合成绩!$1:$4</definedName>
  </definedNames>
  <calcPr calcId="124519"/>
</workbook>
</file>

<file path=xl/calcChain.xml><?xml version="1.0" encoding="utf-8"?>
<calcChain xmlns="http://schemas.openxmlformats.org/spreadsheetml/2006/main">
  <c r="J94" i="1"/>
  <c r="F94"/>
  <c r="J93"/>
  <c r="F93"/>
  <c r="J92"/>
  <c r="F92"/>
  <c r="J91"/>
  <c r="F91"/>
  <c r="J90"/>
  <c r="F90"/>
  <c r="J89"/>
  <c r="F89"/>
  <c r="J88"/>
  <c r="F88"/>
  <c r="J87"/>
  <c r="F87"/>
  <c r="J86"/>
  <c r="F86"/>
  <c r="J85"/>
  <c r="F85"/>
  <c r="F84"/>
  <c r="J83"/>
  <c r="F83"/>
  <c r="J82"/>
  <c r="F82"/>
  <c r="J81"/>
  <c r="F81"/>
  <c r="J80"/>
  <c r="F80"/>
  <c r="J79"/>
  <c r="F79"/>
  <c r="J78"/>
  <c r="F78"/>
  <c r="J77"/>
  <c r="F77"/>
  <c r="J76"/>
  <c r="F76"/>
  <c r="F75"/>
  <c r="J74"/>
  <c r="F74"/>
  <c r="J73"/>
  <c r="F73"/>
  <c r="J72"/>
  <c r="F72"/>
  <c r="J71"/>
  <c r="F71"/>
  <c r="J70"/>
  <c r="F70"/>
  <c r="J69"/>
  <c r="F69"/>
  <c r="J68"/>
  <c r="F68"/>
  <c r="J67"/>
  <c r="F67"/>
  <c r="J66"/>
  <c r="F66"/>
  <c r="J65"/>
  <c r="F65"/>
  <c r="F64"/>
  <c r="F63"/>
  <c r="F62"/>
  <c r="F61"/>
  <c r="F60"/>
  <c r="J59"/>
  <c r="F59"/>
  <c r="J58"/>
  <c r="F58"/>
  <c r="J57"/>
  <c r="F57"/>
  <c r="J56"/>
  <c r="F56"/>
  <c r="J55"/>
  <c r="F55"/>
  <c r="J54"/>
  <c r="F54"/>
  <c r="J53"/>
  <c r="F53"/>
  <c r="J52"/>
  <c r="F52"/>
  <c r="J51"/>
  <c r="F51"/>
  <c r="J50"/>
  <c r="F50"/>
  <c r="J49"/>
  <c r="F49"/>
  <c r="J48"/>
  <c r="F48"/>
  <c r="F47"/>
  <c r="F46"/>
  <c r="J45"/>
  <c r="F45"/>
  <c r="J44"/>
  <c r="F44"/>
  <c r="J43"/>
  <c r="F43"/>
  <c r="J42"/>
  <c r="F42"/>
  <c r="J41"/>
  <c r="F41"/>
  <c r="J40"/>
  <c r="F40"/>
  <c r="J39"/>
  <c r="F39"/>
  <c r="J38"/>
  <c r="F38"/>
  <c r="J37"/>
  <c r="F37"/>
  <c r="J36"/>
  <c r="F36"/>
  <c r="J35"/>
  <c r="F35"/>
  <c r="J34"/>
  <c r="F34"/>
  <c r="J33"/>
  <c r="F33"/>
  <c r="J32"/>
  <c r="F32"/>
  <c r="J31"/>
  <c r="F31"/>
  <c r="J30"/>
  <c r="F30"/>
  <c r="J29"/>
  <c r="F29"/>
  <c r="J28"/>
  <c r="F28"/>
  <c r="J27"/>
  <c r="F27"/>
  <c r="J26"/>
  <c r="F26"/>
  <c r="J25"/>
  <c r="F25"/>
  <c r="J24"/>
  <c r="F24"/>
  <c r="J23"/>
  <c r="F23"/>
  <c r="J22"/>
  <c r="F22"/>
  <c r="J21"/>
  <c r="F21"/>
  <c r="J20"/>
  <c r="F20"/>
  <c r="J19"/>
  <c r="F19"/>
  <c r="J18"/>
  <c r="F18"/>
  <c r="J17"/>
  <c r="F17"/>
  <c r="J16"/>
  <c r="F16"/>
  <c r="J15"/>
  <c r="F15"/>
  <c r="J14"/>
  <c r="F14"/>
  <c r="J13"/>
  <c r="F13"/>
  <c r="J12"/>
  <c r="F12"/>
  <c r="J11"/>
  <c r="F11"/>
  <c r="J10"/>
  <c r="F10"/>
  <c r="J9"/>
  <c r="F9"/>
  <c r="J8"/>
  <c r="F8"/>
  <c r="J7"/>
  <c r="F7"/>
  <c r="J6"/>
  <c r="F6"/>
  <c r="J5"/>
  <c r="F5"/>
</calcChain>
</file>

<file path=xl/sharedStrings.xml><?xml version="1.0" encoding="utf-8"?>
<sst xmlns="http://schemas.openxmlformats.org/spreadsheetml/2006/main" count="329" uniqueCount="219">
  <si>
    <t>太和县国有资产投资控股集团有限公司公开招聘笔试成绩、结构化面试成绩、综合成绩汇总表</t>
    <phoneticPr fontId="3" type="noConversion"/>
  </si>
  <si>
    <t>序号</t>
    <phoneticPr fontId="3" type="noConversion"/>
  </si>
  <si>
    <t>报考岗位</t>
    <phoneticPr fontId="3" type="noConversion"/>
  </si>
  <si>
    <t>资质证书</t>
    <phoneticPr fontId="3" type="noConversion"/>
  </si>
  <si>
    <t>笔试准考证</t>
    <phoneticPr fontId="3" type="noConversion"/>
  </si>
  <si>
    <t>笔试
成绩</t>
    <phoneticPr fontId="3" type="noConversion"/>
  </si>
  <si>
    <t>面试
成绩</t>
    <phoneticPr fontId="3" type="noConversion"/>
  </si>
  <si>
    <t>加分</t>
    <phoneticPr fontId="3" type="noConversion"/>
  </si>
  <si>
    <t>综合分</t>
    <phoneticPr fontId="3" type="noConversion"/>
  </si>
  <si>
    <t>排名</t>
    <phoneticPr fontId="3" type="noConversion"/>
  </si>
  <si>
    <t>备注</t>
    <phoneticPr fontId="3" type="noConversion"/>
  </si>
  <si>
    <t>产业服务</t>
  </si>
  <si>
    <t>产业规划</t>
  </si>
  <si>
    <t>党务专员</t>
  </si>
  <si>
    <t>党员证明</t>
  </si>
  <si>
    <t>法务管理</t>
  </si>
  <si>
    <t>法律职业资格证书</t>
  </si>
  <si>
    <t>基金管理</t>
  </si>
  <si>
    <t>211学校</t>
    <phoneticPr fontId="3" type="noConversion"/>
  </si>
  <si>
    <t>销售管理</t>
  </si>
  <si>
    <t>行政管理</t>
  </si>
  <si>
    <t>资产运营管理</t>
  </si>
  <si>
    <t>资产运营管理</t>
    <phoneticPr fontId="3" type="noConversion"/>
  </si>
  <si>
    <t>财务出纳</t>
  </si>
  <si>
    <t>中级会计证</t>
    <phoneticPr fontId="3" type="noConversion"/>
  </si>
  <si>
    <t>中级会计证</t>
  </si>
  <si>
    <t>弃考</t>
    <phoneticPr fontId="3" type="noConversion"/>
  </si>
  <si>
    <t>财务会计</t>
  </si>
  <si>
    <t>融资管理</t>
  </si>
  <si>
    <t>融资管理</t>
    <phoneticPr fontId="3" type="noConversion"/>
  </si>
  <si>
    <t>按揭管理</t>
  </si>
  <si>
    <t>工程项目管理</t>
  </si>
  <si>
    <t>二级建造师</t>
  </si>
  <si>
    <t>工程造价管理</t>
  </si>
  <si>
    <t>工程资料员</t>
    <phoneticPr fontId="3" type="noConversion"/>
  </si>
  <si>
    <t>工程资料员</t>
  </si>
  <si>
    <t>土建工程师</t>
  </si>
  <si>
    <t>一级建造师</t>
  </si>
  <si>
    <t>园林管理</t>
  </si>
  <si>
    <t>园林设计</t>
  </si>
  <si>
    <t>笔试专业知识41分</t>
    <phoneticPr fontId="3" type="noConversion"/>
  </si>
  <si>
    <t>笔试专业知识33分</t>
    <phoneticPr fontId="3" type="noConversion"/>
  </si>
  <si>
    <t>招投标代理</t>
    <phoneticPr fontId="3" type="noConversion"/>
  </si>
  <si>
    <t>招投标代理</t>
  </si>
  <si>
    <t>身份证号码</t>
    <phoneticPr fontId="3" type="noConversion"/>
  </si>
  <si>
    <t>341222********0289</t>
  </si>
  <si>
    <t>341282********0328</t>
  </si>
  <si>
    <t>341222********0285</t>
  </si>
  <si>
    <t>341282********2836</t>
  </si>
  <si>
    <t>341222********2959</t>
  </si>
  <si>
    <t>341222********6363</t>
  </si>
  <si>
    <t>341222********2423</t>
  </si>
  <si>
    <t>341222********0085</t>
  </si>
  <si>
    <t>341222********6924</t>
  </si>
  <si>
    <t>341222********4193</t>
  </si>
  <si>
    <t>342123********0774</t>
  </si>
  <si>
    <t>341222********8478</t>
  </si>
  <si>
    <t>341222********6053</t>
  </si>
  <si>
    <t>341222********5297</t>
  </si>
  <si>
    <t>341222********5557</t>
  </si>
  <si>
    <t>341204********103X</t>
  </si>
  <si>
    <t>341621********3914</t>
  </si>
  <si>
    <t>341222********2955</t>
  </si>
  <si>
    <t>341282********7321</t>
  </si>
  <si>
    <t>341281********4650</t>
  </si>
  <si>
    <t>341222********3581</t>
  </si>
  <si>
    <t>341204********021X</t>
  </si>
  <si>
    <t>341222********3267</t>
  </si>
  <si>
    <t>341222********3881</t>
  </si>
  <si>
    <t>341222********564X</t>
  </si>
  <si>
    <t>341282********1417</t>
  </si>
  <si>
    <t>341281********3710</t>
  </si>
  <si>
    <t>341204********1465</t>
  </si>
  <si>
    <t>341222********0762</t>
  </si>
  <si>
    <t>341226********0275</t>
  </si>
  <si>
    <t>341204********1503</t>
  </si>
  <si>
    <t>341221********2105</t>
  </si>
  <si>
    <t>341282********7928</t>
  </si>
  <si>
    <t>341222********0525</t>
  </si>
  <si>
    <t>341222********0347</t>
  </si>
  <si>
    <t>341222********0283</t>
  </si>
  <si>
    <t>341225********1528</t>
  </si>
  <si>
    <t>341222********3562</t>
  </si>
  <si>
    <t>341222********9591</t>
  </si>
  <si>
    <t>341222********0023</t>
  </si>
  <si>
    <t>341222********3889</t>
  </si>
  <si>
    <t>341204********2644</t>
  </si>
  <si>
    <t>341281********2816</t>
  </si>
  <si>
    <t xml:space="preserve">341222********184X </t>
  </si>
  <si>
    <t>341222********0272</t>
  </si>
  <si>
    <t>341222********2421</t>
  </si>
  <si>
    <t>341203********0322</t>
  </si>
  <si>
    <t>341222********0546</t>
  </si>
  <si>
    <t>341222********1446</t>
  </si>
  <si>
    <t>341222********0524</t>
  </si>
  <si>
    <t>341203********1613</t>
  </si>
  <si>
    <t>341602********9483</t>
  </si>
  <si>
    <t>341222********0277</t>
  </si>
  <si>
    <t>341222********0049</t>
  </si>
  <si>
    <t>341282********6817</t>
  </si>
  <si>
    <t>341222********3270</t>
  </si>
  <si>
    <t>341282********2820</t>
  </si>
  <si>
    <t>341221********3578</t>
  </si>
  <si>
    <t>341221********7559</t>
  </si>
  <si>
    <t>341204********0417</t>
  </si>
  <si>
    <t>341222********279X</t>
  </si>
  <si>
    <t>341202********1714</t>
  </si>
  <si>
    <t>341222********7759</t>
  </si>
  <si>
    <t>341222********1817</t>
  </si>
  <si>
    <t>341225********3110</t>
  </si>
  <si>
    <t>341222********6812</t>
  </si>
  <si>
    <t>341222********2430</t>
  </si>
  <si>
    <t>341204********0811</t>
  </si>
  <si>
    <t>341222********3293</t>
  </si>
  <si>
    <t>341222********0753</t>
  </si>
  <si>
    <t>341204********1616</t>
  </si>
  <si>
    <t>342401********1523</t>
  </si>
  <si>
    <t>340621********5245</t>
  </si>
  <si>
    <t>341222********1436</t>
  </si>
  <si>
    <t>341282********2110</t>
  </si>
  <si>
    <t>152122********093X</t>
  </si>
  <si>
    <t>341222********4172</t>
  </si>
  <si>
    <t>342123********077X</t>
  </si>
  <si>
    <t>341222********6530</t>
  </si>
  <si>
    <t>341222********8990</t>
  </si>
  <si>
    <t>340824********5417</t>
  </si>
  <si>
    <t>341222********4731</t>
  </si>
  <si>
    <t>341203********1546</t>
  </si>
  <si>
    <t>341222********1906</t>
  </si>
  <si>
    <t>341222********9410</t>
  </si>
  <si>
    <t>341222********028X</t>
  </si>
  <si>
    <t>341222********7203</t>
  </si>
  <si>
    <t>341203********2516</t>
  </si>
  <si>
    <t>341203********4422</t>
  </si>
  <si>
    <t>341223********0321</t>
  </si>
  <si>
    <t>姓名</t>
    <phoneticPr fontId="3" type="noConversion"/>
  </si>
  <si>
    <t>刘*孺</t>
  </si>
  <si>
    <t>王*</t>
  </si>
  <si>
    <t>薛*</t>
  </si>
  <si>
    <t>肖*飞</t>
  </si>
  <si>
    <t>张*宇</t>
  </si>
  <si>
    <t>陈*</t>
  </si>
  <si>
    <t>方*倩</t>
  </si>
  <si>
    <t>李*楠</t>
  </si>
  <si>
    <t>王*丹</t>
  </si>
  <si>
    <t>宋*民</t>
  </si>
  <si>
    <t>刘*岩</t>
  </si>
  <si>
    <t>张*淼</t>
  </si>
  <si>
    <t>陈*文</t>
  </si>
  <si>
    <t>裴*城</t>
  </si>
  <si>
    <t>陶*社</t>
  </si>
  <si>
    <t>张*</t>
  </si>
  <si>
    <t>程*洁</t>
  </si>
  <si>
    <t>刘*</t>
  </si>
  <si>
    <t>马*楠</t>
  </si>
  <si>
    <t>刘*坤</t>
  </si>
  <si>
    <t>吴*雪</t>
  </si>
  <si>
    <t>孙*雨</t>
  </si>
  <si>
    <t>梁*雪</t>
  </si>
  <si>
    <t>张*杭</t>
  </si>
  <si>
    <t>林*莉</t>
  </si>
  <si>
    <t>段*光</t>
  </si>
  <si>
    <t>靳*东</t>
  </si>
  <si>
    <t>陶*</t>
  </si>
  <si>
    <t>李*琪</t>
  </si>
  <si>
    <t>马*林</t>
  </si>
  <si>
    <t>孙*洁</t>
  </si>
  <si>
    <t>邱*芳</t>
  </si>
  <si>
    <t>张*晴</t>
  </si>
  <si>
    <t>李*玉</t>
  </si>
  <si>
    <t>杨*</t>
  </si>
  <si>
    <t>赵*晴</t>
  </si>
  <si>
    <t>董*</t>
  </si>
  <si>
    <t>郭*</t>
  </si>
  <si>
    <t>张*言</t>
  </si>
  <si>
    <t>赵*文</t>
  </si>
  <si>
    <t>刘*言</t>
  </si>
  <si>
    <t>孙*</t>
  </si>
  <si>
    <t>王*阳</t>
  </si>
  <si>
    <t>牛*静</t>
  </si>
  <si>
    <t>邵*梅</t>
  </si>
  <si>
    <t>李*雨</t>
  </si>
  <si>
    <t>韦*</t>
  </si>
  <si>
    <t>李*娇</t>
  </si>
  <si>
    <t>肖*言</t>
  </si>
  <si>
    <t>魏*春</t>
  </si>
  <si>
    <t>郭*号</t>
  </si>
  <si>
    <t>李*</t>
  </si>
  <si>
    <t>刘*然</t>
  </si>
  <si>
    <t>袁*</t>
  </si>
  <si>
    <t>闫*</t>
  </si>
  <si>
    <t>耿*业</t>
  </si>
  <si>
    <t>赵*</t>
  </si>
  <si>
    <t>任*旋</t>
  </si>
  <si>
    <t>许*龙</t>
  </si>
  <si>
    <t>徐*</t>
  </si>
  <si>
    <t>刘*羽</t>
  </si>
  <si>
    <t>刘*群</t>
  </si>
  <si>
    <t>冯*</t>
  </si>
  <si>
    <t>魏*松</t>
  </si>
  <si>
    <t>段*军</t>
  </si>
  <si>
    <t>孙*飞</t>
  </si>
  <si>
    <t>刘*龙</t>
  </si>
  <si>
    <t>魏*垒</t>
  </si>
  <si>
    <t>王*昊</t>
  </si>
  <si>
    <t>彭*付</t>
  </si>
  <si>
    <t>訾*莲</t>
  </si>
  <si>
    <t>张*伟</t>
  </si>
  <si>
    <t>肖*琼</t>
  </si>
  <si>
    <t>付*玉</t>
  </si>
  <si>
    <t>王*国</t>
  </si>
  <si>
    <t>范*丽</t>
  </si>
  <si>
    <t>刘*冉</t>
  </si>
  <si>
    <t>985学校</t>
    <phoneticPr fontId="3" type="noConversion"/>
  </si>
  <si>
    <t>中级会计证</t>
    <phoneticPr fontId="3" type="noConversion"/>
  </si>
  <si>
    <t>一级建造师</t>
    <phoneticPr fontId="3" type="noConversion"/>
  </si>
  <si>
    <t>二级建造师</t>
    <phoneticPr fontId="3" type="noConversion"/>
  </si>
  <si>
    <t>二级建造师</t>
    <phoneticPr fontId="3" type="noConversion"/>
  </si>
  <si>
    <t>一级建造师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</si>
</sst>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yyyy/m/d;@"/>
  </numFmts>
  <fonts count="18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Tahoma"/>
      <family val="2"/>
      <charset val="134"/>
    </font>
    <font>
      <sz val="11"/>
      <color theme="1"/>
      <name val="Tahoma"/>
      <family val="2"/>
    </font>
    <font>
      <sz val="11"/>
      <color theme="1"/>
      <name val="宋体"/>
      <family val="2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4">
    <xf numFmtId="0" fontId="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0" fillId="0" borderId="0"/>
    <xf numFmtId="0" fontId="10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6" fillId="0" borderId="0">
      <alignment vertical="center"/>
    </xf>
    <xf numFmtId="0" fontId="10" fillId="0" borderId="0"/>
    <xf numFmtId="0" fontId="13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</cellStyleXfs>
  <cellXfs count="64">
    <xf numFmtId="0" fontId="0" fillId="0" borderId="0" xfId="0">
      <alignment vertical="center"/>
    </xf>
    <xf numFmtId="0" fontId="4" fillId="0" borderId="0" xfId="1" applyFont="1" applyFill="1">
      <alignment vertical="center"/>
    </xf>
    <xf numFmtId="0" fontId="2" fillId="0" borderId="0" xfId="1" applyFont="1" applyFill="1" applyBorder="1" applyAlignment="1">
      <alignment horizontal="center" vertical="center"/>
    </xf>
    <xf numFmtId="0" fontId="2" fillId="2" borderId="0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2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6" fillId="0" borderId="0" xfId="1" applyFont="1" applyFill="1">
      <alignment vertical="center"/>
    </xf>
    <xf numFmtId="0" fontId="6" fillId="2" borderId="3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49" fontId="6" fillId="2" borderId="3" xfId="1" applyNumberFormat="1" applyFont="1" applyFill="1" applyBorder="1" applyAlignment="1">
      <alignment horizontal="center" vertical="center" wrapText="1"/>
    </xf>
    <xf numFmtId="0" fontId="6" fillId="2" borderId="3" xfId="1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176" fontId="9" fillId="0" borderId="3" xfId="0" applyNumberFormat="1" applyFont="1" applyFill="1" applyBorder="1" applyAlignment="1">
      <alignment horizontal="center" vertical="center"/>
    </xf>
    <xf numFmtId="0" fontId="9" fillId="0" borderId="3" xfId="1" applyFont="1" applyFill="1" applyBorder="1" applyAlignment="1">
      <alignment horizontal="center" vertical="center"/>
    </xf>
    <xf numFmtId="0" fontId="6" fillId="0" borderId="3" xfId="1" applyFont="1" applyFill="1" applyBorder="1">
      <alignment vertical="center"/>
    </xf>
    <xf numFmtId="177" fontId="6" fillId="0" borderId="0" xfId="1" applyNumberFormat="1" applyFont="1" applyFill="1">
      <alignment vertical="center"/>
    </xf>
    <xf numFmtId="0" fontId="9" fillId="0" borderId="3" xfId="1" applyFont="1" applyFill="1" applyBorder="1" applyAlignment="1">
      <alignment horizontal="center" vertical="center" wrapText="1"/>
    </xf>
    <xf numFmtId="0" fontId="6" fillId="0" borderId="3" xfId="2" applyFont="1" applyFill="1" applyBorder="1" applyAlignment="1">
      <alignment horizontal="center" vertical="center" wrapText="1"/>
    </xf>
    <xf numFmtId="176" fontId="9" fillId="2" borderId="3" xfId="0" applyNumberFormat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 wrapText="1"/>
    </xf>
    <xf numFmtId="0" fontId="6" fillId="2" borderId="3" xfId="1" applyFont="1" applyFill="1" applyBorder="1">
      <alignment vertical="center"/>
    </xf>
    <xf numFmtId="177" fontId="6" fillId="2" borderId="0" xfId="1" applyNumberFormat="1" applyFont="1" applyFill="1">
      <alignment vertical="center"/>
    </xf>
    <xf numFmtId="0" fontId="6" fillId="2" borderId="0" xfId="1" applyFont="1" applyFill="1">
      <alignment vertical="center"/>
    </xf>
    <xf numFmtId="0" fontId="9" fillId="2" borderId="3" xfId="1" applyFont="1" applyFill="1" applyBorder="1" applyAlignment="1">
      <alignment horizontal="center" vertical="center"/>
    </xf>
    <xf numFmtId="0" fontId="6" fillId="2" borderId="0" xfId="1" applyFont="1" applyFill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/>
    </xf>
    <xf numFmtId="49" fontId="6" fillId="0" borderId="3" xfId="1" applyNumberFormat="1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0" fontId="6" fillId="2" borderId="3" xfId="3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 shrinkToFit="1"/>
    </xf>
    <xf numFmtId="0" fontId="11" fillId="2" borderId="3" xfId="4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center" vertical="center"/>
    </xf>
    <xf numFmtId="49" fontId="8" fillId="2" borderId="0" xfId="1" applyNumberFormat="1" applyFont="1" applyFill="1">
      <alignment vertical="center"/>
    </xf>
    <xf numFmtId="0" fontId="6" fillId="0" borderId="0" xfId="1" applyFont="1" applyFill="1" applyAlignment="1">
      <alignment horizontal="center" vertical="center"/>
    </xf>
    <xf numFmtId="0" fontId="12" fillId="0" borderId="0" xfId="1" applyFont="1" applyFill="1" applyAlignment="1">
      <alignment horizontal="center" vertical="center"/>
    </xf>
    <xf numFmtId="0" fontId="4" fillId="2" borderId="0" xfId="1" applyFont="1" applyFill="1">
      <alignment vertical="center"/>
    </xf>
    <xf numFmtId="49" fontId="4" fillId="2" borderId="0" xfId="1" applyNumberFormat="1" applyFont="1" applyFill="1">
      <alignment vertical="center"/>
    </xf>
    <xf numFmtId="0" fontId="4" fillId="2" borderId="0" xfId="1" applyFont="1" applyFill="1" applyAlignment="1">
      <alignment horizontal="center" vertical="center"/>
    </xf>
    <xf numFmtId="0" fontId="17" fillId="2" borderId="0" xfId="1" applyFont="1" applyFill="1">
      <alignment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9" fillId="0" borderId="3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/>
    </xf>
    <xf numFmtId="31" fontId="6" fillId="0" borderId="1" xfId="1" applyNumberFormat="1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/>
    </xf>
    <xf numFmtId="49" fontId="6" fillId="2" borderId="2" xfId="1" applyNumberFormat="1" applyFont="1" applyFill="1" applyBorder="1" applyAlignment="1">
      <alignment horizontal="center" vertical="center"/>
    </xf>
    <xf numFmtId="49" fontId="6" fillId="2" borderId="4" xfId="1" applyNumberFormat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 wrapText="1"/>
    </xf>
    <xf numFmtId="0" fontId="6" fillId="0" borderId="3" xfId="2" applyFont="1" applyFill="1" applyBorder="1" applyAlignment="1">
      <alignment horizontal="center" vertical="center" shrinkToFit="1"/>
    </xf>
    <xf numFmtId="0" fontId="6" fillId="0" borderId="3" xfId="1" applyFont="1" applyFill="1" applyBorder="1" applyAlignment="1">
      <alignment horizontal="center" vertical="center" shrinkToFit="1"/>
    </xf>
    <xf numFmtId="0" fontId="6" fillId="2" borderId="3" xfId="1" applyFont="1" applyFill="1" applyBorder="1" applyAlignment="1">
      <alignment horizontal="center" vertical="center" shrinkToFit="1"/>
    </xf>
    <xf numFmtId="49" fontId="6" fillId="0" borderId="3" xfId="1" applyNumberFormat="1" applyFont="1" applyFill="1" applyBorder="1" applyAlignment="1">
      <alignment horizontal="center" vertical="center" shrinkToFit="1"/>
    </xf>
    <xf numFmtId="0" fontId="6" fillId="2" borderId="3" xfId="4" applyFont="1" applyFill="1" applyBorder="1" applyAlignment="1">
      <alignment horizontal="center" vertical="center" shrinkToFit="1"/>
    </xf>
    <xf numFmtId="0" fontId="6" fillId="2" borderId="3" xfId="3" applyFont="1" applyFill="1" applyBorder="1" applyAlignment="1">
      <alignment horizontal="center" vertical="center" shrinkToFit="1"/>
    </xf>
  </cellXfs>
  <cellStyles count="104">
    <cellStyle name="常规" xfId="0" builtinId="0"/>
    <cellStyle name="常规 10" xfId="5"/>
    <cellStyle name="常规 10 2" xfId="6"/>
    <cellStyle name="常规 11" xfId="7"/>
    <cellStyle name="常规 11 2" xfId="8"/>
    <cellStyle name="常规 12" xfId="9"/>
    <cellStyle name="常规 12 2" xfId="10"/>
    <cellStyle name="常规 13" xfId="11"/>
    <cellStyle name="常规 13 2" xfId="12"/>
    <cellStyle name="常规 14" xfId="13"/>
    <cellStyle name="常规 14 2" xfId="14"/>
    <cellStyle name="常规 15" xfId="15"/>
    <cellStyle name="常规 15 2" xfId="16"/>
    <cellStyle name="常规 16" xfId="17"/>
    <cellStyle name="常规 16 2" xfId="18"/>
    <cellStyle name="常规 17" xfId="19"/>
    <cellStyle name="常规 17 2" xfId="20"/>
    <cellStyle name="常规 18" xfId="21"/>
    <cellStyle name="常规 18 2" xfId="22"/>
    <cellStyle name="常规 19" xfId="23"/>
    <cellStyle name="常规 19 2" xfId="24"/>
    <cellStyle name="常规 2" xfId="25"/>
    <cellStyle name="常规 2 2" xfId="2"/>
    <cellStyle name="常规 2 3" xfId="26"/>
    <cellStyle name="常规 20" xfId="27"/>
    <cellStyle name="常规 20 2" xfId="28"/>
    <cellStyle name="常规 21" xfId="29"/>
    <cellStyle name="常规 21 2" xfId="30"/>
    <cellStyle name="常规 22" xfId="31"/>
    <cellStyle name="常规 22 10" xfId="32"/>
    <cellStyle name="常规 22 2" xfId="33"/>
    <cellStyle name="常规 22 2 2" xfId="34"/>
    <cellStyle name="常规 22 2 2 2" xfId="35"/>
    <cellStyle name="常规 22 2 3" xfId="36"/>
    <cellStyle name="常规 22 2 4" xfId="37"/>
    <cellStyle name="常规 22 3" xfId="38"/>
    <cellStyle name="常规 22 3 2" xfId="39"/>
    <cellStyle name="常规 22 3 2 2" xfId="40"/>
    <cellStyle name="常规 22 3 2 3" xfId="41"/>
    <cellStyle name="常规 22 3 2 4" xfId="42"/>
    <cellStyle name="常规 22 4" xfId="43"/>
    <cellStyle name="常规 22 4 2" xfId="44"/>
    <cellStyle name="常规 22 5" xfId="45"/>
    <cellStyle name="常规 22 5 2" xfId="3"/>
    <cellStyle name="常规 22 5 3" xfId="46"/>
    <cellStyle name="常规 22 5 4" xfId="1"/>
    <cellStyle name="常规 22 6" xfId="4"/>
    <cellStyle name="常规 22 7" xfId="47"/>
    <cellStyle name="常规 22 7 2" xfId="48"/>
    <cellStyle name="常规 22 7 3" xfId="49"/>
    <cellStyle name="常规 22 8" xfId="50"/>
    <cellStyle name="常规 22 9" xfId="51"/>
    <cellStyle name="常规 23" xfId="52"/>
    <cellStyle name="常规 23 2" xfId="53"/>
    <cellStyle name="常规 23 3" xfId="54"/>
    <cellStyle name="常规 24" xfId="55"/>
    <cellStyle name="常规 26" xfId="56"/>
    <cellStyle name="常规 27" xfId="57"/>
    <cellStyle name="常规 28" xfId="58"/>
    <cellStyle name="常规 29" xfId="59"/>
    <cellStyle name="常规 3" xfId="60"/>
    <cellStyle name="常规 3 2" xfId="61"/>
    <cellStyle name="常规 30" xfId="62"/>
    <cellStyle name="常规 4" xfId="63"/>
    <cellStyle name="常规 4 2" xfId="64"/>
    <cellStyle name="常规 4 3" xfId="65"/>
    <cellStyle name="常规 5" xfId="66"/>
    <cellStyle name="常规 5 2" xfId="67"/>
    <cellStyle name="常规 6" xfId="68"/>
    <cellStyle name="常规 6 10" xfId="69"/>
    <cellStyle name="常规 6 11" xfId="70"/>
    <cellStyle name="常规 6 2" xfId="71"/>
    <cellStyle name="常规 6 2 10" xfId="72"/>
    <cellStyle name="常规 6 2 2" xfId="73"/>
    <cellStyle name="常规 6 2 2 2" xfId="74"/>
    <cellStyle name="常规 6 2 2 3" xfId="75"/>
    <cellStyle name="常规 6 2 3" xfId="76"/>
    <cellStyle name="常规 6 2 3 2" xfId="77"/>
    <cellStyle name="常规 6 2 4" xfId="78"/>
    <cellStyle name="常规 6 2 4 2" xfId="79"/>
    <cellStyle name="常规 6 2 5" xfId="80"/>
    <cellStyle name="常规 6 2 5 2" xfId="81"/>
    <cellStyle name="常规 6 2 6" xfId="82"/>
    <cellStyle name="常规 6 2 7" xfId="83"/>
    <cellStyle name="常规 6 2 8" xfId="84"/>
    <cellStyle name="常规 6 2 9" xfId="85"/>
    <cellStyle name="常规 6 3" xfId="86"/>
    <cellStyle name="常规 6 3 2" xfId="87"/>
    <cellStyle name="常规 6 3 3" xfId="88"/>
    <cellStyle name="常规 6 4" xfId="89"/>
    <cellStyle name="常规 6 4 2" xfId="90"/>
    <cellStyle name="常规 6 5" xfId="91"/>
    <cellStyle name="常规 6 5 2" xfId="92"/>
    <cellStyle name="常规 6 6" xfId="93"/>
    <cellStyle name="常规 6 6 2" xfId="94"/>
    <cellStyle name="常规 6 7" xfId="95"/>
    <cellStyle name="常规 6 8" xfId="96"/>
    <cellStyle name="常规 6 9" xfId="97"/>
    <cellStyle name="常规 7" xfId="98"/>
    <cellStyle name="常规 7 2" xfId="99"/>
    <cellStyle name="常规 8" xfId="100"/>
    <cellStyle name="常规 8 2" xfId="101"/>
    <cellStyle name="常规 9" xfId="102"/>
    <cellStyle name="常规 9 2" xfId="10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N96"/>
  <sheetViews>
    <sheetView tabSelected="1" zoomScale="130" zoomScaleNormal="130" workbookViewId="0">
      <pane ySplit="4" topLeftCell="A38" activePane="bottomLeft" state="frozen"/>
      <selection activeCell="E35" sqref="E35"/>
      <selection pane="bottomLeft" activeCell="C88" sqref="C88"/>
    </sheetView>
  </sheetViews>
  <sheetFormatPr defaultColWidth="9" defaultRowHeight="13.5"/>
  <cols>
    <col min="1" max="1" width="4.875" style="1" customWidth="1"/>
    <col min="2" max="2" width="10.375" style="42" customWidth="1"/>
    <col min="3" max="3" width="19.875" style="41" customWidth="1"/>
    <col min="4" max="4" width="13.75" style="36" customWidth="1"/>
    <col min="5" max="5" width="17.875" style="36" customWidth="1"/>
    <col min="6" max="6" width="14.25" style="40" customWidth="1"/>
    <col min="7" max="8" width="8.75" style="1" customWidth="1"/>
    <col min="9" max="9" width="6.875" style="1" customWidth="1"/>
    <col min="10" max="10" width="8.75" style="1" customWidth="1"/>
    <col min="11" max="11" width="6.875" style="39" customWidth="1"/>
    <col min="12" max="12" width="15.25" style="1" customWidth="1"/>
    <col min="13" max="13" width="9.75" style="1" bestFit="1" customWidth="1"/>
    <col min="14" max="16384" width="9" style="1"/>
  </cols>
  <sheetData>
    <row r="1" spans="1:13" ht="26.25" customHeight="1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3" ht="12" customHeight="1">
      <c r="A2" s="2"/>
      <c r="B2" s="3"/>
      <c r="C2" s="3"/>
      <c r="D2" s="2"/>
      <c r="E2" s="4"/>
      <c r="F2" s="5"/>
      <c r="G2" s="6"/>
      <c r="H2" s="6"/>
      <c r="I2" s="53">
        <v>44901</v>
      </c>
      <c r="J2" s="53"/>
      <c r="K2" s="7"/>
    </row>
    <row r="3" spans="1:13" s="8" customFormat="1" ht="12.75" customHeight="1">
      <c r="A3" s="54" t="s">
        <v>1</v>
      </c>
      <c r="B3" s="48" t="s">
        <v>135</v>
      </c>
      <c r="C3" s="55" t="s">
        <v>44</v>
      </c>
      <c r="D3" s="47" t="s">
        <v>2</v>
      </c>
      <c r="E3" s="47" t="s">
        <v>3</v>
      </c>
      <c r="F3" s="48" t="s">
        <v>4</v>
      </c>
      <c r="G3" s="50" t="s">
        <v>5</v>
      </c>
      <c r="H3" s="50" t="s">
        <v>6</v>
      </c>
      <c r="I3" s="44" t="s">
        <v>7</v>
      </c>
      <c r="J3" s="44" t="s">
        <v>8</v>
      </c>
      <c r="K3" s="46" t="s">
        <v>9</v>
      </c>
      <c r="L3" s="47" t="s">
        <v>10</v>
      </c>
    </row>
    <row r="4" spans="1:13" s="8" customFormat="1" ht="12.75" customHeight="1">
      <c r="A4" s="45"/>
      <c r="B4" s="49"/>
      <c r="C4" s="56"/>
      <c r="D4" s="47"/>
      <c r="E4" s="47"/>
      <c r="F4" s="49"/>
      <c r="G4" s="51"/>
      <c r="H4" s="45"/>
      <c r="I4" s="45"/>
      <c r="J4" s="45"/>
      <c r="K4" s="46"/>
      <c r="L4" s="47"/>
    </row>
    <row r="5" spans="1:13" s="8" customFormat="1" ht="15" customHeight="1">
      <c r="A5" s="10">
        <v>1</v>
      </c>
      <c r="B5" s="57" t="s">
        <v>136</v>
      </c>
      <c r="C5" s="12" t="s">
        <v>45</v>
      </c>
      <c r="D5" s="10" t="s">
        <v>11</v>
      </c>
      <c r="E5" s="58"/>
      <c r="F5" s="13" t="str">
        <f>"20221070812"</f>
        <v>20221070812</v>
      </c>
      <c r="G5" s="14">
        <v>60</v>
      </c>
      <c r="H5" s="14">
        <v>72.33</v>
      </c>
      <c r="I5" s="14"/>
      <c r="J5" s="14">
        <f>G5*0.5+H5*0.5+I5</f>
        <v>66.164999999999992</v>
      </c>
      <c r="K5" s="15">
        <v>1</v>
      </c>
      <c r="L5" s="16"/>
      <c r="M5" s="17"/>
    </row>
    <row r="6" spans="1:13" s="8" customFormat="1" ht="15" customHeight="1">
      <c r="A6" s="10">
        <v>2</v>
      </c>
      <c r="B6" s="9" t="s">
        <v>137</v>
      </c>
      <c r="C6" s="12" t="s">
        <v>46</v>
      </c>
      <c r="D6" s="10" t="s">
        <v>12</v>
      </c>
      <c r="E6" s="59"/>
      <c r="F6" s="13" t="str">
        <f>"20221060807"</f>
        <v>20221060807</v>
      </c>
      <c r="G6" s="14">
        <v>63</v>
      </c>
      <c r="H6" s="14">
        <v>78.33</v>
      </c>
      <c r="I6" s="14"/>
      <c r="J6" s="14">
        <f t="shared" ref="J6:J45" si="0">G6*0.5+H6*0.5+I6</f>
        <v>70.664999999999992</v>
      </c>
      <c r="K6" s="18">
        <v>1</v>
      </c>
      <c r="L6" s="16"/>
      <c r="M6" s="17"/>
    </row>
    <row r="7" spans="1:13" s="8" customFormat="1" ht="15" customHeight="1">
      <c r="A7" s="10">
        <v>3</v>
      </c>
      <c r="B7" s="9" t="s">
        <v>138</v>
      </c>
      <c r="C7" s="12" t="s">
        <v>47</v>
      </c>
      <c r="D7" s="10" t="s">
        <v>12</v>
      </c>
      <c r="E7" s="59"/>
      <c r="F7" s="13" t="str">
        <f>"20221060808"</f>
        <v>20221060808</v>
      </c>
      <c r="G7" s="14">
        <v>66</v>
      </c>
      <c r="H7" s="14">
        <v>73.67</v>
      </c>
      <c r="I7" s="14"/>
      <c r="J7" s="14">
        <f t="shared" si="0"/>
        <v>69.835000000000008</v>
      </c>
      <c r="K7" s="18">
        <v>2</v>
      </c>
      <c r="L7" s="16"/>
      <c r="M7" s="17"/>
    </row>
    <row r="8" spans="1:13" s="8" customFormat="1" ht="15" customHeight="1">
      <c r="A8" s="10">
        <v>4</v>
      </c>
      <c r="B8" s="9" t="s">
        <v>139</v>
      </c>
      <c r="C8" s="12" t="s">
        <v>48</v>
      </c>
      <c r="D8" s="10" t="s">
        <v>13</v>
      </c>
      <c r="E8" s="59" t="s">
        <v>14</v>
      </c>
      <c r="F8" s="13" t="str">
        <f>"20221010130"</f>
        <v>20221010130</v>
      </c>
      <c r="G8" s="14">
        <v>74</v>
      </c>
      <c r="H8" s="14">
        <v>75</v>
      </c>
      <c r="I8" s="14">
        <v>1</v>
      </c>
      <c r="J8" s="14">
        <f>G8*0.5+H8*0.5+I8</f>
        <v>75.5</v>
      </c>
      <c r="K8" s="18">
        <v>1</v>
      </c>
      <c r="L8" s="16"/>
      <c r="M8" s="17"/>
    </row>
    <row r="9" spans="1:13" s="8" customFormat="1" ht="15" customHeight="1">
      <c r="A9" s="10">
        <v>5</v>
      </c>
      <c r="B9" s="9" t="s">
        <v>140</v>
      </c>
      <c r="C9" s="12" t="s">
        <v>49</v>
      </c>
      <c r="D9" s="10" t="s">
        <v>13</v>
      </c>
      <c r="E9" s="59" t="s">
        <v>14</v>
      </c>
      <c r="F9" s="13" t="str">
        <f>"20221010114"</f>
        <v>20221010114</v>
      </c>
      <c r="G9" s="14">
        <v>74</v>
      </c>
      <c r="H9" s="14">
        <v>74.33</v>
      </c>
      <c r="I9" s="14">
        <v>1</v>
      </c>
      <c r="J9" s="14">
        <f>G9*0.5+H9*0.5+I9</f>
        <v>75.164999999999992</v>
      </c>
      <c r="K9" s="15">
        <v>2</v>
      </c>
      <c r="L9" s="16"/>
      <c r="M9" s="17"/>
    </row>
    <row r="10" spans="1:13" s="8" customFormat="1" ht="15" customHeight="1">
      <c r="A10" s="10">
        <v>6</v>
      </c>
      <c r="B10" s="9" t="s">
        <v>141</v>
      </c>
      <c r="C10" s="12" t="s">
        <v>50</v>
      </c>
      <c r="D10" s="19" t="s">
        <v>13</v>
      </c>
      <c r="E10" s="59" t="s">
        <v>14</v>
      </c>
      <c r="F10" s="13" t="str">
        <f>"20221010125"</f>
        <v>20221010125</v>
      </c>
      <c r="G10" s="14">
        <v>70</v>
      </c>
      <c r="H10" s="14">
        <v>77</v>
      </c>
      <c r="I10" s="14">
        <v>1</v>
      </c>
      <c r="J10" s="14">
        <f>G10*0.5+H10*0.5+I10</f>
        <v>74.5</v>
      </c>
      <c r="K10" s="15">
        <v>3</v>
      </c>
      <c r="L10" s="16"/>
      <c r="M10" s="17"/>
    </row>
    <row r="11" spans="1:13" s="24" customFormat="1" ht="15" customHeight="1">
      <c r="A11" s="9">
        <v>7</v>
      </c>
      <c r="B11" s="9" t="s">
        <v>142</v>
      </c>
      <c r="C11" s="12" t="s">
        <v>51</v>
      </c>
      <c r="D11" s="9" t="s">
        <v>13</v>
      </c>
      <c r="E11" s="60"/>
      <c r="F11" s="13" t="str">
        <f>"20221010121"</f>
        <v>20221010121</v>
      </c>
      <c r="G11" s="20">
        <v>70</v>
      </c>
      <c r="H11" s="20">
        <v>74.67</v>
      </c>
      <c r="I11" s="20"/>
      <c r="J11" s="20">
        <f>G11*0.5+H11*0.5+I11</f>
        <v>72.335000000000008</v>
      </c>
      <c r="K11" s="21">
        <v>4</v>
      </c>
      <c r="L11" s="22"/>
      <c r="M11" s="23"/>
    </row>
    <row r="12" spans="1:13" s="8" customFormat="1" ht="15" customHeight="1">
      <c r="A12" s="10">
        <v>8</v>
      </c>
      <c r="B12" s="9" t="s">
        <v>143</v>
      </c>
      <c r="C12" s="12" t="s">
        <v>52</v>
      </c>
      <c r="D12" s="10" t="s">
        <v>15</v>
      </c>
      <c r="E12" s="59" t="s">
        <v>16</v>
      </c>
      <c r="F12" s="13" t="str">
        <f>"20221021032"</f>
        <v>20221021032</v>
      </c>
      <c r="G12" s="14">
        <v>72</v>
      </c>
      <c r="H12" s="14">
        <v>74.67</v>
      </c>
      <c r="I12" s="14">
        <v>2</v>
      </c>
      <c r="J12" s="14">
        <f t="shared" si="0"/>
        <v>75.335000000000008</v>
      </c>
      <c r="K12" s="18">
        <v>1</v>
      </c>
      <c r="L12" s="16"/>
      <c r="M12" s="17"/>
    </row>
    <row r="13" spans="1:13" s="8" customFormat="1" ht="15" customHeight="1">
      <c r="A13" s="10">
        <v>9</v>
      </c>
      <c r="B13" s="9" t="s">
        <v>144</v>
      </c>
      <c r="C13" s="12" t="s">
        <v>53</v>
      </c>
      <c r="D13" s="9" t="s">
        <v>17</v>
      </c>
      <c r="E13" s="60"/>
      <c r="F13" s="13" t="str">
        <f>"20221101008"</f>
        <v>20221101008</v>
      </c>
      <c r="G13" s="14">
        <v>66</v>
      </c>
      <c r="H13" s="14">
        <v>74.33</v>
      </c>
      <c r="I13" s="14">
        <v>2</v>
      </c>
      <c r="J13" s="14">
        <f t="shared" si="0"/>
        <v>72.164999999999992</v>
      </c>
      <c r="K13" s="18">
        <v>1</v>
      </c>
      <c r="L13" s="16" t="s">
        <v>18</v>
      </c>
      <c r="M13" s="17"/>
    </row>
    <row r="14" spans="1:13" s="8" customFormat="1" ht="15" customHeight="1">
      <c r="A14" s="10">
        <v>10</v>
      </c>
      <c r="B14" s="9" t="s">
        <v>145</v>
      </c>
      <c r="C14" s="12" t="s">
        <v>54</v>
      </c>
      <c r="D14" s="10" t="s">
        <v>19</v>
      </c>
      <c r="E14" s="59"/>
      <c r="F14" s="13" t="str">
        <f>"20221131012"</f>
        <v>20221131012</v>
      </c>
      <c r="G14" s="14">
        <v>72</v>
      </c>
      <c r="H14" s="14">
        <v>74.67</v>
      </c>
      <c r="I14" s="14"/>
      <c r="J14" s="14">
        <f t="shared" si="0"/>
        <v>73.335000000000008</v>
      </c>
      <c r="K14" s="15">
        <v>1</v>
      </c>
      <c r="L14" s="16"/>
      <c r="M14" s="17"/>
    </row>
    <row r="15" spans="1:13" s="8" customFormat="1" ht="15" customHeight="1">
      <c r="A15" s="10">
        <v>11</v>
      </c>
      <c r="B15" s="9" t="s">
        <v>146</v>
      </c>
      <c r="C15" s="12" t="s">
        <v>55</v>
      </c>
      <c r="D15" s="19" t="s">
        <v>20</v>
      </c>
      <c r="E15" s="59"/>
      <c r="F15" s="13" t="str">
        <f>"20221030215"</f>
        <v>20221030215</v>
      </c>
      <c r="G15" s="14">
        <v>78</v>
      </c>
      <c r="H15" s="14">
        <v>74.67</v>
      </c>
      <c r="I15" s="14"/>
      <c r="J15" s="14">
        <f t="shared" si="0"/>
        <v>76.335000000000008</v>
      </c>
      <c r="K15" s="15">
        <v>1</v>
      </c>
      <c r="L15" s="16"/>
      <c r="M15" s="17"/>
    </row>
    <row r="16" spans="1:13" s="8" customFormat="1" ht="15" customHeight="1">
      <c r="A16" s="10">
        <v>12</v>
      </c>
      <c r="B16" s="9" t="s">
        <v>147</v>
      </c>
      <c r="C16" s="12" t="s">
        <v>56</v>
      </c>
      <c r="D16" s="10" t="s">
        <v>20</v>
      </c>
      <c r="E16" s="59"/>
      <c r="F16" s="13" t="str">
        <f>"20221030219"</f>
        <v>20221030219</v>
      </c>
      <c r="G16" s="14">
        <v>76</v>
      </c>
      <c r="H16" s="14">
        <v>75.33</v>
      </c>
      <c r="I16" s="14"/>
      <c r="J16" s="14">
        <f t="shared" si="0"/>
        <v>75.664999999999992</v>
      </c>
      <c r="K16" s="15">
        <v>2</v>
      </c>
      <c r="L16" s="16"/>
      <c r="M16" s="17"/>
    </row>
    <row r="17" spans="1:13 16367:16368" s="8" customFormat="1" ht="15" customHeight="1">
      <c r="A17" s="10">
        <v>13</v>
      </c>
      <c r="B17" s="9" t="s">
        <v>148</v>
      </c>
      <c r="C17" s="12" t="s">
        <v>57</v>
      </c>
      <c r="D17" s="10" t="s">
        <v>20</v>
      </c>
      <c r="E17" s="59"/>
      <c r="F17" s="13" t="str">
        <f>"20221030307"</f>
        <v>20221030307</v>
      </c>
      <c r="G17" s="14">
        <v>74</v>
      </c>
      <c r="H17" s="14">
        <v>75</v>
      </c>
      <c r="I17" s="14"/>
      <c r="J17" s="14">
        <f t="shared" si="0"/>
        <v>74.5</v>
      </c>
      <c r="K17" s="18">
        <v>3</v>
      </c>
      <c r="L17" s="16"/>
      <c r="M17" s="17"/>
    </row>
    <row r="18" spans="1:13 16367:16368" s="24" customFormat="1" ht="15" customHeight="1">
      <c r="A18" s="9">
        <v>14</v>
      </c>
      <c r="B18" s="9" t="s">
        <v>149</v>
      </c>
      <c r="C18" s="12" t="s">
        <v>58</v>
      </c>
      <c r="D18" s="9" t="s">
        <v>20</v>
      </c>
      <c r="E18" s="60"/>
      <c r="F18" s="13" t="str">
        <f>"20221030210"</f>
        <v>20221030210</v>
      </c>
      <c r="G18" s="20">
        <v>69</v>
      </c>
      <c r="H18" s="20">
        <v>77.67</v>
      </c>
      <c r="I18" s="20"/>
      <c r="J18" s="20">
        <f t="shared" si="0"/>
        <v>73.335000000000008</v>
      </c>
      <c r="K18" s="21">
        <v>4</v>
      </c>
      <c r="L18" s="22"/>
      <c r="M18" s="23"/>
    </row>
    <row r="19" spans="1:13 16367:16368" s="24" customFormat="1" ht="15" customHeight="1">
      <c r="A19" s="9">
        <v>15</v>
      </c>
      <c r="B19" s="9" t="s">
        <v>150</v>
      </c>
      <c r="C19" s="12" t="s">
        <v>59</v>
      </c>
      <c r="D19" s="9" t="s">
        <v>20</v>
      </c>
      <c r="E19" s="60"/>
      <c r="F19" s="13" t="str">
        <f>"20221030314"</f>
        <v>20221030314</v>
      </c>
      <c r="G19" s="20">
        <v>71</v>
      </c>
      <c r="H19" s="20">
        <v>75.33</v>
      </c>
      <c r="I19" s="20"/>
      <c r="J19" s="20">
        <f t="shared" si="0"/>
        <v>73.164999999999992</v>
      </c>
      <c r="K19" s="25">
        <v>5</v>
      </c>
      <c r="L19" s="22"/>
      <c r="M19" s="23"/>
    </row>
    <row r="20" spans="1:13 16367:16368" s="24" customFormat="1" ht="15" customHeight="1">
      <c r="A20" s="9">
        <v>16</v>
      </c>
      <c r="B20" s="9" t="s">
        <v>151</v>
      </c>
      <c r="C20" s="12" t="s">
        <v>60</v>
      </c>
      <c r="D20" s="9" t="s">
        <v>20</v>
      </c>
      <c r="E20" s="60"/>
      <c r="F20" s="13" t="str">
        <f>"20221030402"</f>
        <v>20221030402</v>
      </c>
      <c r="G20" s="20">
        <v>69</v>
      </c>
      <c r="H20" s="20">
        <v>76.33</v>
      </c>
      <c r="I20" s="20"/>
      <c r="J20" s="20">
        <f t="shared" si="0"/>
        <v>72.664999999999992</v>
      </c>
      <c r="K20" s="25">
        <v>6</v>
      </c>
      <c r="L20" s="22"/>
      <c r="M20" s="23"/>
    </row>
    <row r="21" spans="1:13 16367:16368" s="24" customFormat="1" ht="15" customHeight="1">
      <c r="A21" s="9">
        <v>17</v>
      </c>
      <c r="B21" s="9" t="s">
        <v>152</v>
      </c>
      <c r="C21" s="12" t="s">
        <v>61</v>
      </c>
      <c r="D21" s="9" t="s">
        <v>20</v>
      </c>
      <c r="E21" s="60"/>
      <c r="F21" s="13" t="str">
        <f>"20221030208"</f>
        <v>20221030208</v>
      </c>
      <c r="G21" s="20">
        <v>69</v>
      </c>
      <c r="H21" s="20">
        <v>74.33</v>
      </c>
      <c r="I21" s="20"/>
      <c r="J21" s="20">
        <f t="shared" si="0"/>
        <v>71.664999999999992</v>
      </c>
      <c r="K21" s="21">
        <v>7</v>
      </c>
      <c r="L21" s="22"/>
      <c r="M21" s="23"/>
    </row>
    <row r="22" spans="1:13 16367:16368" s="24" customFormat="1" ht="15" customHeight="1">
      <c r="A22" s="9">
        <v>18</v>
      </c>
      <c r="B22" s="9" t="s">
        <v>153</v>
      </c>
      <c r="C22" s="12" t="s">
        <v>62</v>
      </c>
      <c r="D22" s="9" t="s">
        <v>20</v>
      </c>
      <c r="E22" s="60"/>
      <c r="F22" s="13" t="str">
        <f>"20221030205"</f>
        <v>20221030205</v>
      </c>
      <c r="G22" s="20">
        <v>72</v>
      </c>
      <c r="H22" s="20">
        <v>71</v>
      </c>
      <c r="I22" s="20"/>
      <c r="J22" s="20">
        <f t="shared" si="0"/>
        <v>71.5</v>
      </c>
      <c r="K22" s="25">
        <v>8</v>
      </c>
      <c r="L22" s="22"/>
      <c r="M22" s="23"/>
    </row>
    <row r="23" spans="1:13 16367:16368" s="24" customFormat="1" ht="15" customHeight="1">
      <c r="A23" s="9">
        <v>19</v>
      </c>
      <c r="B23" s="9" t="s">
        <v>154</v>
      </c>
      <c r="C23" s="12" t="s">
        <v>63</v>
      </c>
      <c r="D23" s="9" t="s">
        <v>20</v>
      </c>
      <c r="E23" s="60"/>
      <c r="F23" s="13" t="str">
        <f>"20221030319"</f>
        <v>20221030319</v>
      </c>
      <c r="G23" s="20">
        <v>71</v>
      </c>
      <c r="H23" s="20">
        <v>71.67</v>
      </c>
      <c r="I23" s="20"/>
      <c r="J23" s="20">
        <f t="shared" si="0"/>
        <v>71.335000000000008</v>
      </c>
      <c r="K23" s="25">
        <v>9</v>
      </c>
      <c r="L23" s="22"/>
      <c r="M23" s="23"/>
      <c r="XEM23" s="26"/>
      <c r="XEN23" s="26"/>
    </row>
    <row r="24" spans="1:13 16367:16368" s="24" customFormat="1" ht="15" customHeight="1">
      <c r="A24" s="9">
        <v>20</v>
      </c>
      <c r="B24" s="27" t="s">
        <v>155</v>
      </c>
      <c r="C24" s="12" t="s">
        <v>64</v>
      </c>
      <c r="D24" s="9" t="s">
        <v>20</v>
      </c>
      <c r="E24" s="60"/>
      <c r="F24" s="13" t="str">
        <f>"20221030311"</f>
        <v>20221030311</v>
      </c>
      <c r="G24" s="20">
        <v>75</v>
      </c>
      <c r="H24" s="20">
        <v>63.67</v>
      </c>
      <c r="I24" s="20"/>
      <c r="J24" s="20">
        <f t="shared" si="0"/>
        <v>69.335000000000008</v>
      </c>
      <c r="K24" s="25">
        <v>10</v>
      </c>
      <c r="L24" s="22"/>
      <c r="M24" s="23"/>
    </row>
    <row r="25" spans="1:13 16367:16368" s="8" customFormat="1" ht="15" customHeight="1">
      <c r="A25" s="10">
        <v>21</v>
      </c>
      <c r="B25" s="9" t="s">
        <v>156</v>
      </c>
      <c r="C25" s="12" t="s">
        <v>65</v>
      </c>
      <c r="D25" s="10" t="s">
        <v>21</v>
      </c>
      <c r="E25" s="59"/>
      <c r="F25" s="13" t="str">
        <f>"20221080821"</f>
        <v>20221080821</v>
      </c>
      <c r="G25" s="14">
        <v>69</v>
      </c>
      <c r="H25" s="14">
        <v>75.67</v>
      </c>
      <c r="I25" s="14"/>
      <c r="J25" s="14">
        <f t="shared" si="0"/>
        <v>72.335000000000008</v>
      </c>
      <c r="K25" s="15">
        <v>1</v>
      </c>
      <c r="L25" s="16"/>
      <c r="M25" s="17"/>
    </row>
    <row r="26" spans="1:13 16367:16368" s="8" customFormat="1" ht="15" customHeight="1">
      <c r="A26" s="10">
        <v>22</v>
      </c>
      <c r="B26" s="9" t="s">
        <v>157</v>
      </c>
      <c r="C26" s="12" t="s">
        <v>66</v>
      </c>
      <c r="D26" s="10" t="s">
        <v>21</v>
      </c>
      <c r="E26" s="59"/>
      <c r="F26" s="13" t="str">
        <f>"20221080825"</f>
        <v>20221080825</v>
      </c>
      <c r="G26" s="14">
        <v>66</v>
      </c>
      <c r="H26" s="14">
        <v>76</v>
      </c>
      <c r="I26" s="14"/>
      <c r="J26" s="14">
        <f t="shared" si="0"/>
        <v>71</v>
      </c>
      <c r="K26" s="15">
        <v>2</v>
      </c>
      <c r="L26" s="16"/>
      <c r="M26" s="17"/>
    </row>
    <row r="27" spans="1:13 16367:16368" s="8" customFormat="1" ht="15" customHeight="1">
      <c r="A27" s="10">
        <v>23</v>
      </c>
      <c r="B27" s="9" t="s">
        <v>158</v>
      </c>
      <c r="C27" s="12" t="s">
        <v>67</v>
      </c>
      <c r="D27" s="10" t="s">
        <v>21</v>
      </c>
      <c r="E27" s="59"/>
      <c r="F27" s="13" t="str">
        <f>"20221080816"</f>
        <v>20221080816</v>
      </c>
      <c r="G27" s="14">
        <v>67</v>
      </c>
      <c r="H27" s="14">
        <v>74.67</v>
      </c>
      <c r="I27" s="14"/>
      <c r="J27" s="14">
        <f t="shared" si="0"/>
        <v>70.835000000000008</v>
      </c>
      <c r="K27" s="15">
        <v>3</v>
      </c>
      <c r="L27" s="16"/>
      <c r="M27" s="17"/>
    </row>
    <row r="28" spans="1:13 16367:16368" s="8" customFormat="1" ht="15" customHeight="1">
      <c r="A28" s="10">
        <v>24</v>
      </c>
      <c r="B28" s="9" t="s">
        <v>159</v>
      </c>
      <c r="C28" s="12" t="s">
        <v>68</v>
      </c>
      <c r="D28" s="10" t="s">
        <v>21</v>
      </c>
      <c r="E28" s="59"/>
      <c r="F28" s="30" t="str">
        <f>"20221080823"</f>
        <v>20221080823</v>
      </c>
      <c r="G28" s="14">
        <v>62</v>
      </c>
      <c r="H28" s="14">
        <v>74</v>
      </c>
      <c r="I28" s="14">
        <v>2</v>
      </c>
      <c r="J28" s="14">
        <f t="shared" si="0"/>
        <v>70</v>
      </c>
      <c r="K28" s="15">
        <v>4</v>
      </c>
      <c r="L28" s="16" t="s">
        <v>213</v>
      </c>
      <c r="M28" s="17"/>
    </row>
    <row r="29" spans="1:13 16367:16368" s="24" customFormat="1" ht="15" customHeight="1">
      <c r="A29" s="9">
        <v>25</v>
      </c>
      <c r="B29" s="9" t="s">
        <v>160</v>
      </c>
      <c r="C29" s="12" t="s">
        <v>69</v>
      </c>
      <c r="D29" s="9" t="s">
        <v>21</v>
      </c>
      <c r="E29" s="60"/>
      <c r="F29" s="13" t="str">
        <f>"20221080828"</f>
        <v>20221080828</v>
      </c>
      <c r="G29" s="20">
        <v>62</v>
      </c>
      <c r="H29" s="20">
        <v>75.67</v>
      </c>
      <c r="I29" s="20"/>
      <c r="J29" s="20">
        <f t="shared" si="0"/>
        <v>68.835000000000008</v>
      </c>
      <c r="K29" s="25">
        <v>5</v>
      </c>
      <c r="L29" s="22"/>
      <c r="M29" s="23"/>
    </row>
    <row r="30" spans="1:13 16367:16368" s="24" customFormat="1" ht="15" customHeight="1">
      <c r="A30" s="9">
        <v>26</v>
      </c>
      <c r="B30" s="9" t="s">
        <v>161</v>
      </c>
      <c r="C30" s="12" t="s">
        <v>70</v>
      </c>
      <c r="D30" s="9" t="s">
        <v>22</v>
      </c>
      <c r="E30" s="60"/>
      <c r="F30" s="13" t="str">
        <f>"20221080901"</f>
        <v>20221080901</v>
      </c>
      <c r="G30" s="20">
        <v>63</v>
      </c>
      <c r="H30" s="20">
        <v>73.67</v>
      </c>
      <c r="I30" s="20"/>
      <c r="J30" s="20">
        <f t="shared" si="0"/>
        <v>68.335000000000008</v>
      </c>
      <c r="K30" s="21">
        <v>6</v>
      </c>
      <c r="L30" s="22"/>
    </row>
    <row r="31" spans="1:13 16367:16368" s="24" customFormat="1" ht="15" customHeight="1">
      <c r="A31" s="9">
        <v>27</v>
      </c>
      <c r="B31" s="9" t="s">
        <v>162</v>
      </c>
      <c r="C31" s="12" t="s">
        <v>71</v>
      </c>
      <c r="D31" s="9" t="s">
        <v>21</v>
      </c>
      <c r="E31" s="60"/>
      <c r="F31" s="13" t="str">
        <f>"20221080826"</f>
        <v>20221080826</v>
      </c>
      <c r="G31" s="20">
        <v>64</v>
      </c>
      <c r="H31" s="20">
        <v>72.67</v>
      </c>
      <c r="I31" s="20"/>
      <c r="J31" s="20">
        <f t="shared" si="0"/>
        <v>68.335000000000008</v>
      </c>
      <c r="K31" s="25">
        <v>7</v>
      </c>
      <c r="L31" s="22"/>
      <c r="M31" s="23"/>
    </row>
    <row r="32" spans="1:13 16367:16368" s="8" customFormat="1" ht="15" customHeight="1">
      <c r="A32" s="10">
        <v>28</v>
      </c>
      <c r="B32" s="9" t="s">
        <v>163</v>
      </c>
      <c r="C32" s="12" t="s">
        <v>72</v>
      </c>
      <c r="D32" s="10" t="s">
        <v>23</v>
      </c>
      <c r="E32" s="59" t="s">
        <v>24</v>
      </c>
      <c r="F32" s="13" t="str">
        <f>"20221040720"</f>
        <v>20221040720</v>
      </c>
      <c r="G32" s="14">
        <v>76</v>
      </c>
      <c r="H32" s="14">
        <v>74</v>
      </c>
      <c r="I32" s="14">
        <v>1</v>
      </c>
      <c r="J32" s="14">
        <f t="shared" si="0"/>
        <v>76</v>
      </c>
      <c r="K32" s="18">
        <v>1</v>
      </c>
      <c r="L32" s="16"/>
      <c r="M32" s="17"/>
    </row>
    <row r="33" spans="1:13" s="8" customFormat="1" ht="15" customHeight="1">
      <c r="A33" s="10">
        <v>29</v>
      </c>
      <c r="B33" s="9" t="s">
        <v>164</v>
      </c>
      <c r="C33" s="12" t="s">
        <v>73</v>
      </c>
      <c r="D33" s="10" t="s">
        <v>23</v>
      </c>
      <c r="E33" s="59"/>
      <c r="F33" s="13" t="str">
        <f>"20221040611"</f>
        <v>20221040611</v>
      </c>
      <c r="G33" s="14">
        <v>76</v>
      </c>
      <c r="H33" s="14">
        <v>74.67</v>
      </c>
      <c r="I33" s="14"/>
      <c r="J33" s="14">
        <f t="shared" si="0"/>
        <v>75.335000000000008</v>
      </c>
      <c r="K33" s="18">
        <v>2</v>
      </c>
      <c r="L33" s="16"/>
      <c r="M33" s="17"/>
    </row>
    <row r="34" spans="1:13" s="8" customFormat="1" ht="15" customHeight="1">
      <c r="A34" s="10">
        <v>30</v>
      </c>
      <c r="B34" s="9" t="s">
        <v>165</v>
      </c>
      <c r="C34" s="12" t="s">
        <v>74</v>
      </c>
      <c r="D34" s="10" t="s">
        <v>23</v>
      </c>
      <c r="E34" s="59"/>
      <c r="F34" s="13" t="str">
        <f>"20221040627"</f>
        <v>20221040627</v>
      </c>
      <c r="G34" s="14">
        <v>73</v>
      </c>
      <c r="H34" s="14">
        <v>75.67</v>
      </c>
      <c r="I34" s="14"/>
      <c r="J34" s="14">
        <f t="shared" si="0"/>
        <v>74.335000000000008</v>
      </c>
      <c r="K34" s="15">
        <v>3</v>
      </c>
      <c r="L34" s="16"/>
      <c r="M34" s="17"/>
    </row>
    <row r="35" spans="1:13" s="24" customFormat="1" ht="15" customHeight="1">
      <c r="A35" s="9">
        <v>31</v>
      </c>
      <c r="B35" s="9" t="s">
        <v>166</v>
      </c>
      <c r="C35" s="12" t="s">
        <v>75</v>
      </c>
      <c r="D35" s="9" t="s">
        <v>23</v>
      </c>
      <c r="E35" s="60"/>
      <c r="F35" s="13" t="str">
        <f>"20221040613"</f>
        <v>20221040613</v>
      </c>
      <c r="G35" s="20">
        <v>72</v>
      </c>
      <c r="H35" s="20">
        <v>76.33</v>
      </c>
      <c r="I35" s="20"/>
      <c r="J35" s="20">
        <f t="shared" si="0"/>
        <v>74.164999999999992</v>
      </c>
      <c r="K35" s="25">
        <v>4</v>
      </c>
      <c r="L35" s="22"/>
      <c r="M35" s="23"/>
    </row>
    <row r="36" spans="1:13" s="24" customFormat="1" ht="15" customHeight="1">
      <c r="A36" s="9">
        <v>32</v>
      </c>
      <c r="B36" s="9" t="s">
        <v>167</v>
      </c>
      <c r="C36" s="12" t="s">
        <v>76</v>
      </c>
      <c r="D36" s="9" t="s">
        <v>23</v>
      </c>
      <c r="E36" s="59"/>
      <c r="F36" s="13" t="str">
        <f>"20221040614"</f>
        <v>20221040614</v>
      </c>
      <c r="G36" s="20">
        <v>73</v>
      </c>
      <c r="H36" s="20">
        <v>75</v>
      </c>
      <c r="I36" s="20"/>
      <c r="J36" s="20">
        <f t="shared" si="0"/>
        <v>74</v>
      </c>
      <c r="K36" s="21">
        <v>5</v>
      </c>
      <c r="L36" s="22"/>
      <c r="M36" s="23"/>
    </row>
    <row r="37" spans="1:13" s="24" customFormat="1" ht="15" customHeight="1">
      <c r="A37" s="9">
        <v>33</v>
      </c>
      <c r="B37" s="9" t="s">
        <v>168</v>
      </c>
      <c r="C37" s="12" t="s">
        <v>77</v>
      </c>
      <c r="D37" s="9" t="s">
        <v>23</v>
      </c>
      <c r="E37" s="60"/>
      <c r="F37" s="13" t="str">
        <f>"20221040625"</f>
        <v>20221040625</v>
      </c>
      <c r="G37" s="20">
        <v>72</v>
      </c>
      <c r="H37" s="20">
        <v>75.67</v>
      </c>
      <c r="I37" s="20"/>
      <c r="J37" s="20">
        <f t="shared" si="0"/>
        <v>73.835000000000008</v>
      </c>
      <c r="K37" s="25">
        <v>6</v>
      </c>
      <c r="L37" s="22"/>
      <c r="M37" s="23"/>
    </row>
    <row r="38" spans="1:13" s="24" customFormat="1" ht="15" customHeight="1">
      <c r="A38" s="9">
        <v>34</v>
      </c>
      <c r="B38" s="9" t="s">
        <v>169</v>
      </c>
      <c r="C38" s="12" t="s">
        <v>78</v>
      </c>
      <c r="D38" s="9" t="s">
        <v>23</v>
      </c>
      <c r="E38" s="59"/>
      <c r="F38" s="13" t="str">
        <f>"20221040701"</f>
        <v>20221040701</v>
      </c>
      <c r="G38" s="20">
        <v>70</v>
      </c>
      <c r="H38" s="20">
        <v>75.33</v>
      </c>
      <c r="I38" s="20"/>
      <c r="J38" s="20">
        <f t="shared" si="0"/>
        <v>72.664999999999992</v>
      </c>
      <c r="K38" s="21">
        <v>7</v>
      </c>
      <c r="L38" s="22"/>
      <c r="M38" s="23"/>
    </row>
    <row r="39" spans="1:13" s="24" customFormat="1" ht="15" customHeight="1">
      <c r="A39" s="9">
        <v>35</v>
      </c>
      <c r="B39" s="9" t="s">
        <v>153</v>
      </c>
      <c r="C39" s="12" t="s">
        <v>79</v>
      </c>
      <c r="D39" s="9" t="s">
        <v>23</v>
      </c>
      <c r="E39" s="59"/>
      <c r="F39" s="13" t="str">
        <f>"20221040522"</f>
        <v>20221040522</v>
      </c>
      <c r="G39" s="20">
        <v>67</v>
      </c>
      <c r="H39" s="20">
        <v>77.33</v>
      </c>
      <c r="I39" s="20"/>
      <c r="J39" s="20">
        <f t="shared" si="0"/>
        <v>72.164999999999992</v>
      </c>
      <c r="K39" s="25">
        <v>8</v>
      </c>
      <c r="L39" s="22"/>
      <c r="M39" s="23"/>
    </row>
    <row r="40" spans="1:13" s="24" customFormat="1" ht="15" customHeight="1">
      <c r="A40" s="9">
        <v>36</v>
      </c>
      <c r="B40" s="9" t="s">
        <v>170</v>
      </c>
      <c r="C40" s="12" t="s">
        <v>80</v>
      </c>
      <c r="D40" s="31" t="s">
        <v>23</v>
      </c>
      <c r="E40" s="60" t="s">
        <v>25</v>
      </c>
      <c r="F40" s="13" t="str">
        <f>"20221040617"</f>
        <v>20221040617</v>
      </c>
      <c r="G40" s="20">
        <v>67</v>
      </c>
      <c r="H40" s="20">
        <v>75</v>
      </c>
      <c r="I40" s="20">
        <v>1</v>
      </c>
      <c r="J40" s="20">
        <f t="shared" si="0"/>
        <v>72</v>
      </c>
      <c r="K40" s="25">
        <v>9</v>
      </c>
      <c r="L40" s="22"/>
      <c r="M40" s="23"/>
    </row>
    <row r="41" spans="1:13" s="24" customFormat="1" ht="15" customHeight="1">
      <c r="A41" s="9">
        <v>37</v>
      </c>
      <c r="B41" s="9" t="s">
        <v>171</v>
      </c>
      <c r="C41" s="12" t="s">
        <v>81</v>
      </c>
      <c r="D41" s="9" t="s">
        <v>23</v>
      </c>
      <c r="E41" s="60"/>
      <c r="F41" s="13" t="str">
        <f>"20221040712"</f>
        <v>20221040712</v>
      </c>
      <c r="G41" s="20">
        <v>68</v>
      </c>
      <c r="H41" s="20">
        <v>74</v>
      </c>
      <c r="I41" s="20"/>
      <c r="J41" s="20">
        <f t="shared" si="0"/>
        <v>71</v>
      </c>
      <c r="K41" s="25">
        <v>10</v>
      </c>
      <c r="L41" s="22"/>
      <c r="M41" s="23"/>
    </row>
    <row r="42" spans="1:13" s="24" customFormat="1" ht="15" customHeight="1">
      <c r="A42" s="9">
        <v>38</v>
      </c>
      <c r="B42" s="9" t="s">
        <v>172</v>
      </c>
      <c r="C42" s="12" t="s">
        <v>82</v>
      </c>
      <c r="D42" s="9" t="s">
        <v>23</v>
      </c>
      <c r="E42" s="59"/>
      <c r="F42" s="13" t="str">
        <f>"20221040618"</f>
        <v>20221040618</v>
      </c>
      <c r="G42" s="20">
        <v>68</v>
      </c>
      <c r="H42" s="20">
        <v>72.33</v>
      </c>
      <c r="I42" s="20"/>
      <c r="J42" s="20">
        <f t="shared" si="0"/>
        <v>70.164999999999992</v>
      </c>
      <c r="K42" s="21">
        <v>11</v>
      </c>
      <c r="L42" s="22"/>
      <c r="M42" s="23"/>
    </row>
    <row r="43" spans="1:13" s="24" customFormat="1" ht="15" customHeight="1">
      <c r="A43" s="9">
        <v>39</v>
      </c>
      <c r="B43" s="9" t="s">
        <v>173</v>
      </c>
      <c r="C43" s="12" t="s">
        <v>83</v>
      </c>
      <c r="D43" s="9" t="s">
        <v>23</v>
      </c>
      <c r="E43" s="59"/>
      <c r="F43" s="13" t="str">
        <f>"20221040628"</f>
        <v>20221040628</v>
      </c>
      <c r="G43" s="20">
        <v>70</v>
      </c>
      <c r="H43" s="20">
        <v>68.67</v>
      </c>
      <c r="I43" s="20"/>
      <c r="J43" s="20">
        <f t="shared" si="0"/>
        <v>69.335000000000008</v>
      </c>
      <c r="K43" s="21">
        <v>12</v>
      </c>
      <c r="L43" s="22"/>
      <c r="M43" s="23"/>
    </row>
    <row r="44" spans="1:13" s="24" customFormat="1" ht="15" customHeight="1">
      <c r="A44" s="9">
        <v>40</v>
      </c>
      <c r="B44" s="32" t="s">
        <v>172</v>
      </c>
      <c r="C44" s="12" t="s">
        <v>84</v>
      </c>
      <c r="D44" s="33" t="s">
        <v>23</v>
      </c>
      <c r="E44" s="60"/>
      <c r="F44" s="13" t="str">
        <f>"20221040615"</f>
        <v>20221040615</v>
      </c>
      <c r="G44" s="20">
        <v>67</v>
      </c>
      <c r="H44" s="20">
        <v>71.33</v>
      </c>
      <c r="I44" s="20"/>
      <c r="J44" s="20">
        <f t="shared" si="0"/>
        <v>69.164999999999992</v>
      </c>
      <c r="K44" s="25">
        <v>13</v>
      </c>
      <c r="L44" s="22"/>
      <c r="M44" s="23"/>
    </row>
    <row r="45" spans="1:13" s="24" customFormat="1" ht="15" customHeight="1">
      <c r="A45" s="9">
        <v>41</v>
      </c>
      <c r="B45" s="34" t="s">
        <v>174</v>
      </c>
      <c r="C45" s="12" t="s">
        <v>85</v>
      </c>
      <c r="D45" s="32" t="s">
        <v>23</v>
      </c>
      <c r="E45" s="60"/>
      <c r="F45" s="13" t="str">
        <f>"20221040603"</f>
        <v>20221040603</v>
      </c>
      <c r="G45" s="20">
        <v>67</v>
      </c>
      <c r="H45" s="20">
        <v>70</v>
      </c>
      <c r="I45" s="20"/>
      <c r="J45" s="20">
        <f t="shared" si="0"/>
        <v>68.5</v>
      </c>
      <c r="K45" s="21">
        <v>14</v>
      </c>
      <c r="L45" s="22"/>
      <c r="M45" s="23"/>
    </row>
    <row r="46" spans="1:13" s="24" customFormat="1" ht="15" customHeight="1">
      <c r="A46" s="9">
        <v>42</v>
      </c>
      <c r="B46" s="9" t="s">
        <v>153</v>
      </c>
      <c r="C46" s="12" t="s">
        <v>86</v>
      </c>
      <c r="D46" s="9" t="s">
        <v>23</v>
      </c>
      <c r="E46" s="59"/>
      <c r="F46" s="13" t="str">
        <f>"20221040623"</f>
        <v>20221040623</v>
      </c>
      <c r="G46" s="20">
        <v>73</v>
      </c>
      <c r="H46" s="20" t="s">
        <v>26</v>
      </c>
      <c r="I46" s="20"/>
      <c r="J46" s="20"/>
      <c r="K46" s="25"/>
      <c r="L46" s="22"/>
      <c r="M46" s="23"/>
    </row>
    <row r="47" spans="1:13" s="24" customFormat="1" ht="15" customHeight="1">
      <c r="A47" s="9">
        <v>43</v>
      </c>
      <c r="B47" s="9" t="s">
        <v>175</v>
      </c>
      <c r="C47" s="12" t="s">
        <v>87</v>
      </c>
      <c r="D47" s="9" t="s">
        <v>23</v>
      </c>
      <c r="E47" s="60"/>
      <c r="F47" s="13" t="str">
        <f>"20221040716"</f>
        <v>20221040716</v>
      </c>
      <c r="G47" s="20">
        <v>69</v>
      </c>
      <c r="H47" s="20" t="s">
        <v>26</v>
      </c>
      <c r="I47" s="20"/>
      <c r="J47" s="20"/>
      <c r="K47" s="25"/>
      <c r="L47" s="22"/>
      <c r="M47" s="23"/>
    </row>
    <row r="48" spans="1:13" s="8" customFormat="1" ht="15" customHeight="1">
      <c r="A48" s="10">
        <v>44</v>
      </c>
      <c r="B48" s="9" t="s">
        <v>176</v>
      </c>
      <c r="C48" s="12" t="s">
        <v>88</v>
      </c>
      <c r="D48" s="10" t="s">
        <v>27</v>
      </c>
      <c r="E48" s="59" t="s">
        <v>25</v>
      </c>
      <c r="F48" s="13" t="str">
        <f>"20221050728"</f>
        <v>20221050728</v>
      </c>
      <c r="G48" s="14">
        <v>74</v>
      </c>
      <c r="H48" s="14">
        <v>75.33</v>
      </c>
      <c r="I48" s="14">
        <v>1</v>
      </c>
      <c r="J48" s="14">
        <f t="shared" ref="J48:J54" si="1">G48*0.5+H48*0.5+I48</f>
        <v>75.664999999999992</v>
      </c>
      <c r="K48" s="15">
        <v>1</v>
      </c>
      <c r="L48" s="16"/>
      <c r="M48" s="17"/>
    </row>
    <row r="49" spans="1:13" s="8" customFormat="1" ht="15" customHeight="1">
      <c r="A49" s="10">
        <v>45</v>
      </c>
      <c r="B49" s="9" t="s">
        <v>177</v>
      </c>
      <c r="C49" s="12" t="s">
        <v>89</v>
      </c>
      <c r="D49" s="10" t="s">
        <v>27</v>
      </c>
      <c r="E49" s="59" t="s">
        <v>25</v>
      </c>
      <c r="F49" s="13" t="str">
        <f>"20221050724"</f>
        <v>20221050724</v>
      </c>
      <c r="G49" s="14">
        <v>64</v>
      </c>
      <c r="H49" s="14">
        <v>80.33</v>
      </c>
      <c r="I49" s="14">
        <v>1</v>
      </c>
      <c r="J49" s="14">
        <f t="shared" si="1"/>
        <v>73.164999999999992</v>
      </c>
      <c r="K49" s="18">
        <v>2</v>
      </c>
      <c r="L49" s="16"/>
      <c r="M49" s="17"/>
    </row>
    <row r="50" spans="1:13" s="8" customFormat="1" ht="15" customHeight="1">
      <c r="A50" s="10">
        <v>46</v>
      </c>
      <c r="B50" s="11" t="s">
        <v>178</v>
      </c>
      <c r="C50" s="12" t="s">
        <v>90</v>
      </c>
      <c r="D50" s="28" t="s">
        <v>27</v>
      </c>
      <c r="E50" s="61" t="s">
        <v>214</v>
      </c>
      <c r="F50" s="13" t="str">
        <f>"20221050726"</f>
        <v>20221050726</v>
      </c>
      <c r="G50" s="14">
        <v>67</v>
      </c>
      <c r="H50" s="14">
        <v>77</v>
      </c>
      <c r="I50" s="14">
        <v>1</v>
      </c>
      <c r="J50" s="14">
        <f t="shared" si="1"/>
        <v>73</v>
      </c>
      <c r="K50" s="15">
        <v>3</v>
      </c>
      <c r="L50" s="16"/>
      <c r="M50" s="17"/>
    </row>
    <row r="51" spans="1:13" s="24" customFormat="1" ht="15" customHeight="1">
      <c r="A51" s="9">
        <v>47</v>
      </c>
      <c r="B51" s="9" t="s">
        <v>179</v>
      </c>
      <c r="C51" s="12" t="s">
        <v>91</v>
      </c>
      <c r="D51" s="9" t="s">
        <v>27</v>
      </c>
      <c r="E51" s="60" t="s">
        <v>25</v>
      </c>
      <c r="F51" s="13" t="str">
        <f>"20221050727"</f>
        <v>20221050727</v>
      </c>
      <c r="G51" s="20">
        <v>67</v>
      </c>
      <c r="H51" s="20">
        <v>72.67</v>
      </c>
      <c r="I51" s="20">
        <v>1</v>
      </c>
      <c r="J51" s="20">
        <f t="shared" si="1"/>
        <v>70.835000000000008</v>
      </c>
      <c r="K51" s="21">
        <v>4</v>
      </c>
      <c r="L51" s="22"/>
      <c r="M51" s="23"/>
    </row>
    <row r="52" spans="1:13" s="24" customFormat="1" ht="15" customHeight="1">
      <c r="A52" s="9">
        <v>48</v>
      </c>
      <c r="B52" s="35" t="s">
        <v>180</v>
      </c>
      <c r="C52" s="12" t="s">
        <v>92</v>
      </c>
      <c r="D52" s="35" t="s">
        <v>27</v>
      </c>
      <c r="E52" s="62" t="s">
        <v>214</v>
      </c>
      <c r="F52" s="13" t="str">
        <f>"20221050729"</f>
        <v>20221050729</v>
      </c>
      <c r="G52" s="20">
        <v>66</v>
      </c>
      <c r="H52" s="20">
        <v>72.67</v>
      </c>
      <c r="I52" s="20">
        <v>1</v>
      </c>
      <c r="J52" s="20">
        <f t="shared" si="1"/>
        <v>70.335000000000008</v>
      </c>
      <c r="K52" s="25">
        <v>5</v>
      </c>
      <c r="L52" s="22"/>
      <c r="M52" s="23"/>
    </row>
    <row r="53" spans="1:13" s="24" customFormat="1" ht="15" customHeight="1">
      <c r="A53" s="9">
        <v>49</v>
      </c>
      <c r="B53" s="33" t="s">
        <v>181</v>
      </c>
      <c r="C53" s="12" t="s">
        <v>93</v>
      </c>
      <c r="D53" s="33" t="s">
        <v>27</v>
      </c>
      <c r="E53" s="63" t="s">
        <v>214</v>
      </c>
      <c r="F53" s="13" t="str">
        <f>"20221050730"</f>
        <v>20221050730</v>
      </c>
      <c r="G53" s="20">
        <v>60</v>
      </c>
      <c r="H53" s="20">
        <v>73.33</v>
      </c>
      <c r="I53" s="20">
        <v>1</v>
      </c>
      <c r="J53" s="20">
        <f t="shared" si="1"/>
        <v>67.664999999999992</v>
      </c>
      <c r="K53" s="25">
        <v>6</v>
      </c>
      <c r="L53" s="22"/>
      <c r="M53" s="23"/>
    </row>
    <row r="54" spans="1:13" s="24" customFormat="1" ht="15" customHeight="1">
      <c r="A54" s="9">
        <v>50</v>
      </c>
      <c r="B54" s="9" t="s">
        <v>151</v>
      </c>
      <c r="C54" s="12" t="s">
        <v>94</v>
      </c>
      <c r="D54" s="9" t="s">
        <v>27</v>
      </c>
      <c r="E54" s="63" t="s">
        <v>214</v>
      </c>
      <c r="F54" s="13" t="str">
        <f>"20221050725"</f>
        <v>20221050725</v>
      </c>
      <c r="G54" s="20">
        <v>64</v>
      </c>
      <c r="H54" s="20">
        <v>61</v>
      </c>
      <c r="I54" s="20">
        <v>1</v>
      </c>
      <c r="J54" s="20">
        <f t="shared" si="1"/>
        <v>63.5</v>
      </c>
      <c r="K54" s="25">
        <v>7</v>
      </c>
      <c r="L54" s="22"/>
      <c r="M54" s="23"/>
    </row>
    <row r="55" spans="1:13" s="8" customFormat="1" ht="15" customHeight="1">
      <c r="A55" s="10">
        <v>51</v>
      </c>
      <c r="B55" s="9" t="s">
        <v>182</v>
      </c>
      <c r="C55" s="12" t="s">
        <v>95</v>
      </c>
      <c r="D55" s="10" t="s">
        <v>28</v>
      </c>
      <c r="E55" s="59"/>
      <c r="F55" s="13" t="str">
        <f>"20221090911"</f>
        <v>20221090911</v>
      </c>
      <c r="G55" s="14">
        <v>76</v>
      </c>
      <c r="H55" s="14">
        <v>75</v>
      </c>
      <c r="I55" s="14"/>
      <c r="J55" s="14">
        <f>G55*0.5+H55*0.5+I55</f>
        <v>75.5</v>
      </c>
      <c r="K55" s="18">
        <v>1</v>
      </c>
      <c r="L55" s="16"/>
      <c r="M55" s="17"/>
    </row>
    <row r="56" spans="1:13" s="8" customFormat="1" ht="15" customHeight="1">
      <c r="A56" s="10">
        <v>52</v>
      </c>
      <c r="B56" s="9" t="s">
        <v>153</v>
      </c>
      <c r="C56" s="12" t="s">
        <v>96</v>
      </c>
      <c r="D56" s="10" t="s">
        <v>28</v>
      </c>
      <c r="E56" s="59"/>
      <c r="F56" s="13" t="str">
        <f>"20221090926"</f>
        <v>20221090926</v>
      </c>
      <c r="G56" s="14">
        <v>69</v>
      </c>
      <c r="H56" s="14">
        <v>75</v>
      </c>
      <c r="I56" s="14"/>
      <c r="J56" s="14">
        <f>G56*0.5+H56*0.5+I56</f>
        <v>72</v>
      </c>
      <c r="K56" s="15">
        <v>2</v>
      </c>
      <c r="L56" s="16"/>
      <c r="M56" s="17"/>
    </row>
    <row r="57" spans="1:13" s="8" customFormat="1" ht="15" customHeight="1">
      <c r="A57" s="10">
        <v>53</v>
      </c>
      <c r="B57" s="9" t="s">
        <v>151</v>
      </c>
      <c r="C57" s="12" t="s">
        <v>97</v>
      </c>
      <c r="D57" s="10" t="s">
        <v>28</v>
      </c>
      <c r="E57" s="59"/>
      <c r="F57" s="13" t="str">
        <f>"20221090922"</f>
        <v>20221090922</v>
      </c>
      <c r="G57" s="14">
        <v>69</v>
      </c>
      <c r="H57" s="14">
        <v>74.67</v>
      </c>
      <c r="I57" s="14"/>
      <c r="J57" s="14">
        <f>G57*0.5+H57*0.5+I57</f>
        <v>71.835000000000008</v>
      </c>
      <c r="K57" s="18">
        <v>3</v>
      </c>
      <c r="L57" s="16"/>
      <c r="M57" s="17"/>
    </row>
    <row r="58" spans="1:13" s="24" customFormat="1" ht="15" customHeight="1">
      <c r="A58" s="9">
        <v>54</v>
      </c>
      <c r="B58" s="9" t="s">
        <v>183</v>
      </c>
      <c r="C58" s="12" t="s">
        <v>98</v>
      </c>
      <c r="D58" s="9" t="s">
        <v>29</v>
      </c>
      <c r="E58" s="60"/>
      <c r="F58" s="13" t="str">
        <f>"20221090910"</f>
        <v>20221090910</v>
      </c>
      <c r="G58" s="20">
        <v>67</v>
      </c>
      <c r="H58" s="20">
        <v>76</v>
      </c>
      <c r="I58" s="20"/>
      <c r="J58" s="20">
        <f>G58*0.5+H58*0.5+I58</f>
        <v>71.5</v>
      </c>
      <c r="K58" s="21">
        <v>4</v>
      </c>
      <c r="L58" s="22"/>
    </row>
    <row r="59" spans="1:13" s="24" customFormat="1" ht="15" customHeight="1">
      <c r="A59" s="9">
        <v>55</v>
      </c>
      <c r="B59" s="9" t="s">
        <v>151</v>
      </c>
      <c r="C59" s="12" t="s">
        <v>99</v>
      </c>
      <c r="D59" s="9" t="s">
        <v>28</v>
      </c>
      <c r="E59" s="34"/>
      <c r="F59" s="13" t="str">
        <f>"20221091002"</f>
        <v>20221091002</v>
      </c>
      <c r="G59" s="20">
        <v>66</v>
      </c>
      <c r="H59" s="20">
        <v>74</v>
      </c>
      <c r="I59" s="20"/>
      <c r="J59" s="20">
        <f>G59*0.5+H59*0.5+I59</f>
        <v>70</v>
      </c>
      <c r="K59" s="25">
        <v>5</v>
      </c>
      <c r="L59" s="22"/>
      <c r="M59" s="23"/>
    </row>
    <row r="60" spans="1:13" s="24" customFormat="1" ht="15" customHeight="1">
      <c r="A60" s="9">
        <v>56</v>
      </c>
      <c r="B60" s="9" t="s">
        <v>141</v>
      </c>
      <c r="C60" s="12" t="s">
        <v>100</v>
      </c>
      <c r="D60" s="9" t="s">
        <v>28</v>
      </c>
      <c r="E60" s="60"/>
      <c r="F60" s="13" t="str">
        <f>"20221090924"</f>
        <v>20221090924</v>
      </c>
      <c r="G60" s="20">
        <v>69</v>
      </c>
      <c r="H60" s="20" t="s">
        <v>26</v>
      </c>
      <c r="I60" s="20"/>
      <c r="J60" s="20"/>
      <c r="K60" s="21"/>
      <c r="L60" s="22"/>
      <c r="M60" s="23"/>
    </row>
    <row r="61" spans="1:13" s="24" customFormat="1" ht="15" customHeight="1">
      <c r="A61" s="9">
        <v>57</v>
      </c>
      <c r="B61" s="9" t="s">
        <v>184</v>
      </c>
      <c r="C61" s="12" t="s">
        <v>101</v>
      </c>
      <c r="D61" s="9" t="s">
        <v>28</v>
      </c>
      <c r="E61" s="60"/>
      <c r="F61" s="13" t="str">
        <f>"20221090930"</f>
        <v>20221090930</v>
      </c>
      <c r="G61" s="20">
        <v>67</v>
      </c>
      <c r="H61" s="20" t="s">
        <v>26</v>
      </c>
      <c r="I61" s="20"/>
      <c r="J61" s="20"/>
      <c r="K61" s="21"/>
      <c r="L61" s="22"/>
      <c r="M61" s="23"/>
    </row>
    <row r="62" spans="1:13" s="24" customFormat="1" ht="15" customHeight="1">
      <c r="A62" s="9">
        <v>58</v>
      </c>
      <c r="B62" s="9" t="s">
        <v>185</v>
      </c>
      <c r="C62" s="12" t="s">
        <v>102</v>
      </c>
      <c r="D62" s="9" t="s">
        <v>28</v>
      </c>
      <c r="E62" s="60"/>
      <c r="F62" s="13" t="str">
        <f>"20221090915"</f>
        <v>20221090915</v>
      </c>
      <c r="G62" s="20">
        <v>70</v>
      </c>
      <c r="H62" s="20" t="s">
        <v>26</v>
      </c>
      <c r="I62" s="20"/>
      <c r="J62" s="20"/>
      <c r="K62" s="25"/>
      <c r="L62" s="22"/>
      <c r="M62" s="23"/>
    </row>
    <row r="63" spans="1:13" s="24" customFormat="1" ht="15" customHeight="1">
      <c r="A63" s="9">
        <v>59</v>
      </c>
      <c r="B63" s="9" t="s">
        <v>186</v>
      </c>
      <c r="C63" s="12" t="s">
        <v>103</v>
      </c>
      <c r="D63" s="9" t="s">
        <v>28</v>
      </c>
      <c r="E63" s="60"/>
      <c r="F63" s="13" t="str">
        <f>"20221091003"</f>
        <v>20221091003</v>
      </c>
      <c r="G63" s="20">
        <v>72</v>
      </c>
      <c r="H63" s="20" t="s">
        <v>26</v>
      </c>
      <c r="I63" s="20"/>
      <c r="J63" s="20"/>
      <c r="K63" s="25"/>
      <c r="L63" s="22"/>
      <c r="M63" s="23"/>
    </row>
    <row r="64" spans="1:13" s="24" customFormat="1" ht="15" customHeight="1">
      <c r="A64" s="9">
        <v>60</v>
      </c>
      <c r="B64" s="9" t="s">
        <v>187</v>
      </c>
      <c r="C64" s="12" t="s">
        <v>104</v>
      </c>
      <c r="D64" s="9" t="s">
        <v>30</v>
      </c>
      <c r="E64" s="60"/>
      <c r="F64" s="13" t="str">
        <f>"20221141018"</f>
        <v>20221141018</v>
      </c>
      <c r="G64" s="20">
        <v>63</v>
      </c>
      <c r="H64" s="20" t="s">
        <v>26</v>
      </c>
      <c r="I64" s="20"/>
      <c r="J64" s="20"/>
      <c r="K64" s="21"/>
      <c r="L64" s="22"/>
      <c r="M64" s="23"/>
    </row>
    <row r="65" spans="1:13" s="8" customFormat="1" ht="15" customHeight="1">
      <c r="A65" s="10">
        <v>61</v>
      </c>
      <c r="B65" s="9" t="s">
        <v>188</v>
      </c>
      <c r="C65" s="12" t="s">
        <v>105</v>
      </c>
      <c r="D65" s="10" t="s">
        <v>31</v>
      </c>
      <c r="E65" s="59" t="s">
        <v>215</v>
      </c>
      <c r="F65" s="13" t="str">
        <f>"20221171406"</f>
        <v>20221171406</v>
      </c>
      <c r="G65" s="14">
        <v>71</v>
      </c>
      <c r="H65" s="14">
        <v>77</v>
      </c>
      <c r="I65" s="14">
        <v>2</v>
      </c>
      <c r="J65" s="14">
        <f t="shared" ref="J65:J74" si="2">G65*0.5+H65*0.5+I65</f>
        <v>76</v>
      </c>
      <c r="K65" s="15">
        <v>1</v>
      </c>
      <c r="L65" s="16"/>
      <c r="M65" s="17"/>
    </row>
    <row r="66" spans="1:13" s="8" customFormat="1" ht="15" customHeight="1">
      <c r="A66" s="10">
        <v>62</v>
      </c>
      <c r="B66" s="27" t="s">
        <v>189</v>
      </c>
      <c r="C66" s="12" t="s">
        <v>106</v>
      </c>
      <c r="D66" s="10" t="s">
        <v>31</v>
      </c>
      <c r="E66" s="59" t="s">
        <v>215</v>
      </c>
      <c r="F66" s="13" t="str">
        <f>"20221171308"</f>
        <v>20221171308</v>
      </c>
      <c r="G66" s="14">
        <v>68</v>
      </c>
      <c r="H66" s="14">
        <v>76</v>
      </c>
      <c r="I66" s="14">
        <v>2</v>
      </c>
      <c r="J66" s="14">
        <f t="shared" si="2"/>
        <v>74</v>
      </c>
      <c r="K66" s="15">
        <v>2</v>
      </c>
      <c r="L66" s="16"/>
      <c r="M66" s="17"/>
    </row>
    <row r="67" spans="1:13" s="8" customFormat="1" ht="15" customHeight="1">
      <c r="A67" s="10">
        <v>63</v>
      </c>
      <c r="B67" s="9" t="s">
        <v>190</v>
      </c>
      <c r="C67" s="12" t="s">
        <v>107</v>
      </c>
      <c r="D67" s="10" t="s">
        <v>31</v>
      </c>
      <c r="E67" s="59" t="s">
        <v>32</v>
      </c>
      <c r="F67" s="13" t="str">
        <f>"20221171407"</f>
        <v>20221171407</v>
      </c>
      <c r="G67" s="14">
        <v>71</v>
      </c>
      <c r="H67" s="14">
        <v>74.67</v>
      </c>
      <c r="I67" s="14">
        <v>1</v>
      </c>
      <c r="J67" s="14">
        <f t="shared" si="2"/>
        <v>73.835000000000008</v>
      </c>
      <c r="K67" s="18">
        <v>3</v>
      </c>
      <c r="L67" s="16"/>
      <c r="M67" s="17"/>
    </row>
    <row r="68" spans="1:13" s="24" customFormat="1" ht="15" customHeight="1">
      <c r="A68" s="9">
        <v>64</v>
      </c>
      <c r="B68" s="9" t="s">
        <v>191</v>
      </c>
      <c r="C68" s="12" t="s">
        <v>108</v>
      </c>
      <c r="D68" s="9" t="s">
        <v>31</v>
      </c>
      <c r="E68" s="60" t="s">
        <v>215</v>
      </c>
      <c r="F68" s="13" t="str">
        <f>"20221171315"</f>
        <v>20221171315</v>
      </c>
      <c r="G68" s="20">
        <v>69</v>
      </c>
      <c r="H68" s="20">
        <v>73.67</v>
      </c>
      <c r="I68" s="20">
        <v>2</v>
      </c>
      <c r="J68" s="20">
        <f t="shared" si="2"/>
        <v>73.335000000000008</v>
      </c>
      <c r="K68" s="25">
        <v>4</v>
      </c>
      <c r="L68" s="22"/>
      <c r="M68" s="23"/>
    </row>
    <row r="69" spans="1:13" s="24" customFormat="1" ht="15" customHeight="1">
      <c r="A69" s="9">
        <v>65</v>
      </c>
      <c r="B69" s="9" t="s">
        <v>141</v>
      </c>
      <c r="C69" s="12" t="s">
        <v>109</v>
      </c>
      <c r="D69" s="9" t="s">
        <v>31</v>
      </c>
      <c r="E69" s="60" t="s">
        <v>215</v>
      </c>
      <c r="F69" s="13" t="str">
        <f>"20221171422"</f>
        <v>20221171422</v>
      </c>
      <c r="G69" s="20">
        <v>68</v>
      </c>
      <c r="H69" s="20">
        <v>74.33</v>
      </c>
      <c r="I69" s="20">
        <v>2</v>
      </c>
      <c r="J69" s="20">
        <f t="shared" si="2"/>
        <v>73.164999999999992</v>
      </c>
      <c r="K69" s="25">
        <v>5</v>
      </c>
      <c r="L69" s="22"/>
      <c r="M69" s="23"/>
    </row>
    <row r="70" spans="1:13" s="24" customFormat="1" ht="15" customHeight="1">
      <c r="A70" s="9">
        <v>66</v>
      </c>
      <c r="B70" s="9" t="s">
        <v>192</v>
      </c>
      <c r="C70" s="12" t="s">
        <v>110</v>
      </c>
      <c r="D70" s="9" t="s">
        <v>31</v>
      </c>
      <c r="E70" s="60" t="s">
        <v>216</v>
      </c>
      <c r="F70" s="13" t="str">
        <f>"20221171325"</f>
        <v>20221171325</v>
      </c>
      <c r="G70" s="20">
        <v>67</v>
      </c>
      <c r="H70" s="20">
        <v>75</v>
      </c>
      <c r="I70" s="20">
        <v>2</v>
      </c>
      <c r="J70" s="20">
        <f t="shared" si="2"/>
        <v>73</v>
      </c>
      <c r="K70" s="25">
        <v>6</v>
      </c>
      <c r="L70" s="22" t="s">
        <v>18</v>
      </c>
      <c r="M70" s="23"/>
    </row>
    <row r="71" spans="1:13" s="24" customFormat="1" ht="15" customHeight="1">
      <c r="A71" s="9">
        <v>67</v>
      </c>
      <c r="B71" s="9" t="s">
        <v>193</v>
      </c>
      <c r="C71" s="12" t="s">
        <v>111</v>
      </c>
      <c r="D71" s="9" t="s">
        <v>33</v>
      </c>
      <c r="E71" s="60"/>
      <c r="F71" s="13" t="str">
        <f>"20221161304"</f>
        <v>20221161304</v>
      </c>
      <c r="G71" s="20">
        <v>73</v>
      </c>
      <c r="H71" s="20">
        <v>75</v>
      </c>
      <c r="I71" s="20">
        <v>2</v>
      </c>
      <c r="J71" s="20">
        <f t="shared" si="2"/>
        <v>76</v>
      </c>
      <c r="K71" s="25">
        <v>1</v>
      </c>
      <c r="L71" s="22" t="s">
        <v>18</v>
      </c>
      <c r="M71" s="23"/>
    </row>
    <row r="72" spans="1:13" s="8" customFormat="1" ht="15" customHeight="1">
      <c r="A72" s="10">
        <v>68</v>
      </c>
      <c r="B72" s="9" t="s">
        <v>194</v>
      </c>
      <c r="C72" s="12" t="s">
        <v>112</v>
      </c>
      <c r="D72" s="10" t="s">
        <v>33</v>
      </c>
      <c r="E72" s="59" t="s">
        <v>32</v>
      </c>
      <c r="F72" s="13" t="str">
        <f>"20221161306"</f>
        <v>20221161306</v>
      </c>
      <c r="G72" s="14">
        <v>72</v>
      </c>
      <c r="H72" s="14">
        <v>74</v>
      </c>
      <c r="I72" s="14">
        <v>1</v>
      </c>
      <c r="J72" s="14">
        <f t="shared" si="2"/>
        <v>74</v>
      </c>
      <c r="K72" s="15">
        <v>2</v>
      </c>
      <c r="L72" s="16"/>
      <c r="M72" s="17"/>
    </row>
    <row r="73" spans="1:13" s="8" customFormat="1" ht="15" customHeight="1">
      <c r="A73" s="10">
        <v>69</v>
      </c>
      <c r="B73" s="9" t="s">
        <v>195</v>
      </c>
      <c r="C73" s="12" t="s">
        <v>113</v>
      </c>
      <c r="D73" s="10" t="s">
        <v>33</v>
      </c>
      <c r="E73" s="59" t="s">
        <v>32</v>
      </c>
      <c r="F73" s="13" t="str">
        <f>"20221161218"</f>
        <v>20221161218</v>
      </c>
      <c r="G73" s="14">
        <v>67</v>
      </c>
      <c r="H73" s="14">
        <v>74</v>
      </c>
      <c r="I73" s="14">
        <v>1</v>
      </c>
      <c r="J73" s="14">
        <f t="shared" si="2"/>
        <v>71.5</v>
      </c>
      <c r="K73" s="15">
        <v>3</v>
      </c>
      <c r="L73" s="16"/>
      <c r="M73" s="17"/>
    </row>
    <row r="74" spans="1:13" s="24" customFormat="1" ht="15" customHeight="1">
      <c r="A74" s="9">
        <v>70</v>
      </c>
      <c r="B74" s="9" t="s">
        <v>153</v>
      </c>
      <c r="C74" s="12" t="s">
        <v>114</v>
      </c>
      <c r="D74" s="9" t="s">
        <v>33</v>
      </c>
      <c r="E74" s="60" t="s">
        <v>216</v>
      </c>
      <c r="F74" s="13" t="str">
        <f>"20221161219"</f>
        <v>20221161219</v>
      </c>
      <c r="G74" s="20">
        <v>64</v>
      </c>
      <c r="H74" s="20">
        <v>73.33</v>
      </c>
      <c r="I74" s="20">
        <v>1</v>
      </c>
      <c r="J74" s="20">
        <f t="shared" si="2"/>
        <v>69.664999999999992</v>
      </c>
      <c r="K74" s="25">
        <v>4</v>
      </c>
      <c r="L74" s="22"/>
      <c r="M74" s="23"/>
    </row>
    <row r="75" spans="1:13" s="24" customFormat="1" ht="15" customHeight="1">
      <c r="A75" s="9">
        <v>71</v>
      </c>
      <c r="B75" s="9" t="s">
        <v>196</v>
      </c>
      <c r="C75" s="12" t="s">
        <v>115</v>
      </c>
      <c r="D75" s="9" t="s">
        <v>33</v>
      </c>
      <c r="E75" s="60"/>
      <c r="F75" s="13" t="str">
        <f>"20221161301"</f>
        <v>20221161301</v>
      </c>
      <c r="G75" s="20">
        <v>62</v>
      </c>
      <c r="H75" s="20" t="s">
        <v>26</v>
      </c>
      <c r="I75" s="20"/>
      <c r="J75" s="20"/>
      <c r="K75" s="21"/>
      <c r="L75" s="22"/>
      <c r="M75" s="23"/>
    </row>
    <row r="76" spans="1:13" s="8" customFormat="1" ht="15" customHeight="1">
      <c r="A76" s="10">
        <v>72</v>
      </c>
      <c r="B76" s="9" t="s">
        <v>197</v>
      </c>
      <c r="C76" s="12" t="s">
        <v>116</v>
      </c>
      <c r="D76" s="10" t="s">
        <v>34</v>
      </c>
      <c r="E76" s="59" t="s">
        <v>217</v>
      </c>
      <c r="F76" s="13" t="str">
        <f>"20221181425"</f>
        <v>20221181425</v>
      </c>
      <c r="G76" s="14">
        <v>67</v>
      </c>
      <c r="H76" s="14">
        <v>73.67</v>
      </c>
      <c r="I76" s="14">
        <v>1</v>
      </c>
      <c r="J76" s="14">
        <f t="shared" ref="J76:J78" si="3">G76*0.5+H76*0.5+I76</f>
        <v>71.335000000000008</v>
      </c>
      <c r="K76" s="18">
        <v>1</v>
      </c>
      <c r="L76" s="16"/>
    </row>
    <row r="77" spans="1:13" s="8" customFormat="1" ht="15" customHeight="1">
      <c r="A77" s="10">
        <v>73</v>
      </c>
      <c r="B77" s="9" t="s">
        <v>198</v>
      </c>
      <c r="C77" s="12" t="s">
        <v>117</v>
      </c>
      <c r="D77" s="10" t="s">
        <v>35</v>
      </c>
      <c r="E77" s="59" t="s">
        <v>32</v>
      </c>
      <c r="F77" s="13" t="str">
        <f>"20221181503"</f>
        <v>20221181503</v>
      </c>
      <c r="G77" s="14">
        <v>62</v>
      </c>
      <c r="H77" s="14">
        <v>75</v>
      </c>
      <c r="I77" s="14">
        <v>1</v>
      </c>
      <c r="J77" s="14">
        <f t="shared" si="3"/>
        <v>69.5</v>
      </c>
      <c r="K77" s="15">
        <v>2</v>
      </c>
      <c r="L77" s="16"/>
      <c r="M77" s="17"/>
    </row>
    <row r="78" spans="1:13" s="8" customFormat="1" ht="15" customHeight="1">
      <c r="A78" s="10">
        <v>74</v>
      </c>
      <c r="B78" s="9" t="s">
        <v>199</v>
      </c>
      <c r="C78" s="12" t="s">
        <v>118</v>
      </c>
      <c r="D78" s="10" t="s">
        <v>35</v>
      </c>
      <c r="E78" s="59"/>
      <c r="F78" s="13" t="str">
        <f>"20221181424"</f>
        <v>20221181424</v>
      </c>
      <c r="G78" s="14">
        <v>60</v>
      </c>
      <c r="H78" s="14">
        <v>75</v>
      </c>
      <c r="I78" s="14"/>
      <c r="J78" s="14">
        <f t="shared" si="3"/>
        <v>67.5</v>
      </c>
      <c r="K78" s="18">
        <v>3</v>
      </c>
      <c r="L78" s="16"/>
      <c r="M78" s="17"/>
    </row>
    <row r="79" spans="1:13" s="8" customFormat="1" ht="15" customHeight="1">
      <c r="A79" s="10">
        <v>75</v>
      </c>
      <c r="B79" s="9" t="s">
        <v>200</v>
      </c>
      <c r="C79" s="12" t="s">
        <v>119</v>
      </c>
      <c r="D79" s="10" t="s">
        <v>36</v>
      </c>
      <c r="E79" s="59" t="s">
        <v>215</v>
      </c>
      <c r="F79" s="13" t="str">
        <f>"20221111110"</f>
        <v>20221111110</v>
      </c>
      <c r="G79" s="14">
        <v>78</v>
      </c>
      <c r="H79" s="14">
        <v>74.33</v>
      </c>
      <c r="I79" s="14">
        <v>2</v>
      </c>
      <c r="J79" s="14">
        <f>G79*0.5+H79*0.5+I79</f>
        <v>78.164999999999992</v>
      </c>
      <c r="K79" s="15">
        <v>1</v>
      </c>
      <c r="L79" s="16"/>
      <c r="M79" s="17"/>
    </row>
    <row r="80" spans="1:13" s="8" customFormat="1" ht="15" customHeight="1">
      <c r="A80" s="10">
        <v>76</v>
      </c>
      <c r="B80" s="9" t="s">
        <v>201</v>
      </c>
      <c r="C80" s="12" t="s">
        <v>120</v>
      </c>
      <c r="D80" s="10" t="s">
        <v>36</v>
      </c>
      <c r="E80" s="59" t="s">
        <v>215</v>
      </c>
      <c r="F80" s="13" t="str">
        <f>"20221111112"</f>
        <v>20221111112</v>
      </c>
      <c r="G80" s="14">
        <v>71</v>
      </c>
      <c r="H80" s="14">
        <v>75.67</v>
      </c>
      <c r="I80" s="14">
        <v>2</v>
      </c>
      <c r="J80" s="14">
        <f>G80*0.5+H80*0.5+I80</f>
        <v>75.335000000000008</v>
      </c>
      <c r="K80" s="15">
        <v>2</v>
      </c>
      <c r="L80" s="16"/>
      <c r="M80" s="17"/>
    </row>
    <row r="81" spans="1:13" s="8" customFormat="1" ht="15" customHeight="1">
      <c r="A81" s="10">
        <v>77</v>
      </c>
      <c r="B81" s="9" t="s">
        <v>151</v>
      </c>
      <c r="C81" s="12" t="s">
        <v>121</v>
      </c>
      <c r="D81" s="10" t="s">
        <v>36</v>
      </c>
      <c r="E81" s="59" t="s">
        <v>37</v>
      </c>
      <c r="F81" s="13" t="str">
        <f>"20221111106"</f>
        <v>20221111106</v>
      </c>
      <c r="G81" s="14">
        <v>69</v>
      </c>
      <c r="H81" s="14">
        <v>76</v>
      </c>
      <c r="I81" s="14">
        <v>2</v>
      </c>
      <c r="J81" s="14">
        <f>G81*0.5+H81*0.5+I81</f>
        <v>74.5</v>
      </c>
      <c r="K81" s="18">
        <v>3</v>
      </c>
      <c r="L81" s="16"/>
      <c r="M81" s="17"/>
    </row>
    <row r="82" spans="1:13" s="24" customFormat="1" ht="15" customHeight="1">
      <c r="A82" s="9">
        <v>78</v>
      </c>
      <c r="B82" s="9" t="s">
        <v>202</v>
      </c>
      <c r="C82" s="12" t="s">
        <v>122</v>
      </c>
      <c r="D82" s="9" t="s">
        <v>36</v>
      </c>
      <c r="E82" s="60" t="s">
        <v>32</v>
      </c>
      <c r="F82" s="13" t="str">
        <f>"20221111118"</f>
        <v>20221111118</v>
      </c>
      <c r="G82" s="20">
        <v>71</v>
      </c>
      <c r="H82" s="20">
        <v>73.67</v>
      </c>
      <c r="I82" s="20">
        <v>1</v>
      </c>
      <c r="J82" s="20">
        <f>G82*0.5+H82*0.5+I82</f>
        <v>73.335000000000008</v>
      </c>
      <c r="K82" s="25">
        <v>4</v>
      </c>
      <c r="L82" s="22"/>
      <c r="M82" s="23"/>
    </row>
    <row r="83" spans="1:13" s="24" customFormat="1" ht="15" customHeight="1">
      <c r="A83" s="9">
        <v>79</v>
      </c>
      <c r="B83" s="9" t="s">
        <v>203</v>
      </c>
      <c r="C83" s="12" t="s">
        <v>123</v>
      </c>
      <c r="D83" s="9" t="s">
        <v>36</v>
      </c>
      <c r="E83" s="34" t="s">
        <v>218</v>
      </c>
      <c r="F83" s="13" t="str">
        <f>"20221111119"</f>
        <v>20221111119</v>
      </c>
      <c r="G83" s="20">
        <v>68</v>
      </c>
      <c r="H83" s="20">
        <v>74.67</v>
      </c>
      <c r="I83" s="20">
        <v>2</v>
      </c>
      <c r="J83" s="20">
        <f>G83*0.5+H83*0.5+I83</f>
        <v>73.335000000000008</v>
      </c>
      <c r="K83" s="25">
        <v>4</v>
      </c>
      <c r="L83" s="22"/>
      <c r="M83" s="23"/>
    </row>
    <row r="84" spans="1:13" s="24" customFormat="1" ht="15" customHeight="1">
      <c r="A84" s="9">
        <v>80</v>
      </c>
      <c r="B84" s="9" t="s">
        <v>204</v>
      </c>
      <c r="C84" s="12" t="s">
        <v>124</v>
      </c>
      <c r="D84" s="9" t="s">
        <v>36</v>
      </c>
      <c r="E84" s="60"/>
      <c r="F84" s="13" t="str">
        <f>"20221111121"</f>
        <v>20221111121</v>
      </c>
      <c r="G84" s="20">
        <v>69</v>
      </c>
      <c r="H84" s="20" t="s">
        <v>26</v>
      </c>
      <c r="I84" s="20"/>
      <c r="J84" s="20"/>
      <c r="K84" s="21"/>
      <c r="L84" s="22"/>
      <c r="M84" s="23"/>
    </row>
    <row r="85" spans="1:13" s="8" customFormat="1" ht="15" customHeight="1">
      <c r="A85" s="10">
        <v>81</v>
      </c>
      <c r="B85" s="9" t="s">
        <v>205</v>
      </c>
      <c r="C85" s="12" t="s">
        <v>125</v>
      </c>
      <c r="D85" s="10" t="s">
        <v>38</v>
      </c>
      <c r="E85" s="59"/>
      <c r="F85" s="13" t="str">
        <f>"20221211531"</f>
        <v>20221211531</v>
      </c>
      <c r="G85" s="14">
        <v>63</v>
      </c>
      <c r="H85" s="14">
        <v>76.67</v>
      </c>
      <c r="I85" s="14"/>
      <c r="J85" s="14">
        <f t="shared" ref="J85:J94" si="4">G85*0.5+H85*0.5+I85</f>
        <v>69.835000000000008</v>
      </c>
      <c r="K85" s="15">
        <v>1</v>
      </c>
      <c r="L85" s="16"/>
      <c r="M85" s="17"/>
    </row>
    <row r="86" spans="1:13" s="8" customFormat="1" ht="15" customHeight="1">
      <c r="A86" s="10">
        <v>82</v>
      </c>
      <c r="B86" s="32" t="s">
        <v>141</v>
      </c>
      <c r="C86" s="12" t="s">
        <v>126</v>
      </c>
      <c r="D86" s="29" t="s">
        <v>38</v>
      </c>
      <c r="E86" s="59" t="s">
        <v>37</v>
      </c>
      <c r="F86" s="13" t="str">
        <f>"20221201512"</f>
        <v>20221201512</v>
      </c>
      <c r="G86" s="14">
        <v>61</v>
      </c>
      <c r="H86" s="14">
        <v>69</v>
      </c>
      <c r="I86" s="14">
        <v>2</v>
      </c>
      <c r="J86" s="14">
        <f t="shared" si="4"/>
        <v>67</v>
      </c>
      <c r="K86" s="18">
        <v>2</v>
      </c>
      <c r="L86" s="16"/>
      <c r="M86" s="17"/>
    </row>
    <row r="87" spans="1:13" s="8" customFormat="1" ht="15" customHeight="1">
      <c r="A87" s="10">
        <v>83</v>
      </c>
      <c r="B87" s="9" t="s">
        <v>206</v>
      </c>
      <c r="C87" s="12" t="s">
        <v>127</v>
      </c>
      <c r="D87" s="10" t="s">
        <v>39</v>
      </c>
      <c r="E87" s="59"/>
      <c r="F87" s="13" t="str">
        <f>"20221211526"</f>
        <v>20221211526</v>
      </c>
      <c r="G87" s="14">
        <v>68</v>
      </c>
      <c r="H87" s="14">
        <v>77.33</v>
      </c>
      <c r="I87" s="14"/>
      <c r="J87" s="14">
        <f t="shared" si="4"/>
        <v>72.664999999999992</v>
      </c>
      <c r="K87" s="18">
        <v>1</v>
      </c>
      <c r="L87" s="16" t="s">
        <v>40</v>
      </c>
      <c r="M87" s="17"/>
    </row>
    <row r="88" spans="1:13" s="8" customFormat="1" ht="15" customHeight="1">
      <c r="A88" s="10">
        <v>84</v>
      </c>
      <c r="B88" s="9" t="s">
        <v>207</v>
      </c>
      <c r="C88" s="12" t="s">
        <v>128</v>
      </c>
      <c r="D88" s="10" t="s">
        <v>39</v>
      </c>
      <c r="E88" s="59"/>
      <c r="F88" s="13" t="str">
        <f>"20221211527"</f>
        <v>20221211527</v>
      </c>
      <c r="G88" s="14">
        <v>68</v>
      </c>
      <c r="H88" s="14">
        <v>77.33</v>
      </c>
      <c r="I88" s="14"/>
      <c r="J88" s="14">
        <f t="shared" si="4"/>
        <v>72.664999999999992</v>
      </c>
      <c r="K88" s="18">
        <v>2</v>
      </c>
      <c r="L88" s="16" t="s">
        <v>41</v>
      </c>
      <c r="M88" s="17"/>
    </row>
    <row r="89" spans="1:13" s="8" customFormat="1" ht="15" customHeight="1">
      <c r="A89" s="10">
        <v>85</v>
      </c>
      <c r="B89" s="9" t="s">
        <v>153</v>
      </c>
      <c r="C89" s="12" t="s">
        <v>129</v>
      </c>
      <c r="D89" s="10" t="s">
        <v>39</v>
      </c>
      <c r="E89" s="59"/>
      <c r="F89" s="13" t="str">
        <f>"20221211523"</f>
        <v>20221211523</v>
      </c>
      <c r="G89" s="14">
        <v>63</v>
      </c>
      <c r="H89" s="14">
        <v>79.17</v>
      </c>
      <c r="I89" s="14"/>
      <c r="J89" s="14">
        <f t="shared" si="4"/>
        <v>71.085000000000008</v>
      </c>
      <c r="K89" s="15">
        <v>3</v>
      </c>
      <c r="L89" s="16"/>
      <c r="M89" s="17"/>
    </row>
    <row r="90" spans="1:13" s="24" customFormat="1" ht="15" customHeight="1">
      <c r="A90" s="9">
        <v>86</v>
      </c>
      <c r="B90" s="9" t="s">
        <v>208</v>
      </c>
      <c r="C90" s="12" t="s">
        <v>130</v>
      </c>
      <c r="D90" s="9" t="s">
        <v>39</v>
      </c>
      <c r="E90" s="60"/>
      <c r="F90" s="13" t="str">
        <f>"20221211516"</f>
        <v>20221211516</v>
      </c>
      <c r="G90" s="20">
        <v>63</v>
      </c>
      <c r="H90" s="20">
        <v>78.33</v>
      </c>
      <c r="I90" s="20"/>
      <c r="J90" s="20">
        <f t="shared" si="4"/>
        <v>70.664999999999992</v>
      </c>
      <c r="K90" s="25">
        <v>4</v>
      </c>
      <c r="L90" s="22"/>
      <c r="M90" s="23"/>
    </row>
    <row r="91" spans="1:13" s="8" customFormat="1" ht="15" customHeight="1">
      <c r="A91" s="10">
        <v>87</v>
      </c>
      <c r="B91" s="9" t="s">
        <v>209</v>
      </c>
      <c r="C91" s="12" t="s">
        <v>131</v>
      </c>
      <c r="D91" s="10" t="s">
        <v>42</v>
      </c>
      <c r="E91" s="59"/>
      <c r="F91" s="13" t="str">
        <f>"20221151025"</f>
        <v>20221151025</v>
      </c>
      <c r="G91" s="14">
        <v>64</v>
      </c>
      <c r="H91" s="14">
        <v>80.67</v>
      </c>
      <c r="I91" s="14"/>
      <c r="J91" s="14">
        <f t="shared" si="4"/>
        <v>72.335000000000008</v>
      </c>
      <c r="K91" s="18">
        <v>1</v>
      </c>
      <c r="L91" s="16"/>
      <c r="M91" s="17"/>
    </row>
    <row r="92" spans="1:13" s="8" customFormat="1" ht="15" customHeight="1">
      <c r="A92" s="10">
        <v>88</v>
      </c>
      <c r="B92" s="9" t="s">
        <v>210</v>
      </c>
      <c r="C92" s="12" t="s">
        <v>132</v>
      </c>
      <c r="D92" s="10" t="s">
        <v>43</v>
      </c>
      <c r="E92" s="59" t="s">
        <v>32</v>
      </c>
      <c r="F92" s="13" t="str">
        <f>"20221151021"</f>
        <v>20221151021</v>
      </c>
      <c r="G92" s="14">
        <v>64</v>
      </c>
      <c r="H92" s="14">
        <v>77</v>
      </c>
      <c r="I92" s="14">
        <v>1</v>
      </c>
      <c r="J92" s="14">
        <f t="shared" si="4"/>
        <v>71.5</v>
      </c>
      <c r="K92" s="15">
        <v>2</v>
      </c>
      <c r="L92" s="16"/>
      <c r="M92" s="17"/>
    </row>
    <row r="93" spans="1:13" s="8" customFormat="1" ht="15" customHeight="1">
      <c r="A93" s="10">
        <v>89</v>
      </c>
      <c r="B93" s="9" t="s">
        <v>211</v>
      </c>
      <c r="C93" s="12" t="s">
        <v>133</v>
      </c>
      <c r="D93" s="10" t="s">
        <v>43</v>
      </c>
      <c r="E93" s="59"/>
      <c r="F93" s="13" t="str">
        <f>"20221151027"</f>
        <v>20221151027</v>
      </c>
      <c r="G93" s="14">
        <v>62</v>
      </c>
      <c r="H93" s="14">
        <v>75</v>
      </c>
      <c r="I93" s="14"/>
      <c r="J93" s="14">
        <f t="shared" si="4"/>
        <v>68.5</v>
      </c>
      <c r="K93" s="15">
        <v>3</v>
      </c>
      <c r="L93" s="16"/>
      <c r="M93" s="17"/>
    </row>
    <row r="94" spans="1:13" s="8" customFormat="1" ht="15" customHeight="1">
      <c r="A94" s="10">
        <v>90</v>
      </c>
      <c r="B94" s="9" t="s">
        <v>212</v>
      </c>
      <c r="C94" s="12" t="s">
        <v>134</v>
      </c>
      <c r="D94" s="10" t="s">
        <v>43</v>
      </c>
      <c r="E94" s="59"/>
      <c r="F94" s="13" t="str">
        <f>"20221151028"</f>
        <v>20221151028</v>
      </c>
      <c r="G94" s="14">
        <v>62</v>
      </c>
      <c r="H94" s="14">
        <v>75</v>
      </c>
      <c r="I94" s="14"/>
      <c r="J94" s="14">
        <f t="shared" si="4"/>
        <v>68.5</v>
      </c>
      <c r="K94" s="15">
        <v>3</v>
      </c>
      <c r="L94" s="16"/>
      <c r="M94" s="17"/>
    </row>
    <row r="96" spans="1:13">
      <c r="C96" s="37"/>
      <c r="D96" s="38"/>
      <c r="E96" s="38"/>
      <c r="F96" s="43"/>
    </row>
  </sheetData>
  <autoFilter ref="A3:M94">
    <filterColumn colId="1"/>
    <filterColumn colId="2"/>
    <sortState ref="A55:AC63">
      <sortCondition descending="1" ref="J3:J94"/>
    </sortState>
  </autoFilter>
  <mergeCells count="14">
    <mergeCell ref="A1:L1"/>
    <mergeCell ref="I2:J2"/>
    <mergeCell ref="A3:A4"/>
    <mergeCell ref="B3:B4"/>
    <mergeCell ref="C3:C4"/>
    <mergeCell ref="J3:J4"/>
    <mergeCell ref="K3:K4"/>
    <mergeCell ref="L3:L4"/>
    <mergeCell ref="D3:D4"/>
    <mergeCell ref="E3:E4"/>
    <mergeCell ref="F3:F4"/>
    <mergeCell ref="G3:G4"/>
    <mergeCell ref="H3:H4"/>
    <mergeCell ref="I3:I4"/>
  </mergeCells>
  <phoneticPr fontId="3" type="noConversion"/>
  <printOptions horizontalCentered="1"/>
  <pageMargins left="0.39370078740157483" right="0.39370078740157483" top="0.39370078740157483" bottom="0.59055118110236227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综合成绩</vt:lpstr>
      <vt:lpstr>综合成绩!Print_Area</vt:lpstr>
      <vt:lpstr>综合成绩!Print_Titles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2022-12-06T03:40:53Z</cp:lastPrinted>
  <dcterms:created xsi:type="dcterms:W3CDTF">2022-12-06T02:28:38Z</dcterms:created>
  <dcterms:modified xsi:type="dcterms:W3CDTF">2022-12-06T03:41:19Z</dcterms:modified>
</cp:coreProperties>
</file>