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劳务服务\村级助理员\城关镇\二次招聘\"/>
    </mc:Choice>
  </mc:AlternateContent>
  <bookViews>
    <workbookView xWindow="0" yWindow="0" windowWidth="28800" windowHeight="12450"/>
  </bookViews>
  <sheets>
    <sheet name="合分表公示" sheetId="1" r:id="rId1"/>
  </sheets>
  <definedNames>
    <definedName name="_xlnm._FilterDatabase" localSheetId="0" hidden="1">合分表公示!$A$1:$BI$248</definedName>
    <definedName name="_xlnm.Print_Titles" localSheetId="0">合分表公示!$1:$1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8" i="1" l="1"/>
  <c r="E248" i="1"/>
  <c r="D248" i="1"/>
  <c r="C248" i="1"/>
  <c r="B248" i="1"/>
  <c r="I247" i="1"/>
  <c r="E247" i="1"/>
  <c r="D247" i="1"/>
  <c r="C247" i="1"/>
  <c r="B247" i="1"/>
  <c r="I246" i="1"/>
  <c r="E246" i="1"/>
  <c r="D246" i="1"/>
  <c r="C246" i="1"/>
  <c r="B246" i="1"/>
  <c r="I245" i="1"/>
  <c r="E245" i="1"/>
  <c r="D245" i="1"/>
  <c r="C245" i="1"/>
  <c r="B245" i="1"/>
  <c r="I244" i="1"/>
  <c r="E244" i="1"/>
  <c r="D244" i="1"/>
  <c r="C244" i="1"/>
  <c r="B244" i="1"/>
  <c r="I243" i="1"/>
  <c r="E243" i="1"/>
  <c r="D243" i="1"/>
  <c r="C243" i="1"/>
  <c r="B243" i="1"/>
  <c r="I242" i="1"/>
  <c r="E242" i="1"/>
  <c r="D242" i="1"/>
  <c r="C242" i="1"/>
  <c r="B242" i="1"/>
  <c r="I241" i="1"/>
  <c r="E241" i="1"/>
  <c r="D241" i="1"/>
  <c r="C241" i="1"/>
  <c r="B241" i="1"/>
  <c r="I240" i="1"/>
  <c r="E240" i="1"/>
  <c r="D240" i="1"/>
  <c r="C240" i="1"/>
  <c r="B240" i="1"/>
  <c r="I239" i="1"/>
  <c r="E239" i="1"/>
  <c r="D239" i="1"/>
  <c r="C239" i="1"/>
  <c r="B239" i="1"/>
  <c r="I238" i="1"/>
  <c r="E238" i="1"/>
  <c r="D238" i="1"/>
  <c r="C238" i="1"/>
  <c r="B238" i="1"/>
  <c r="I237" i="1"/>
  <c r="E237" i="1"/>
  <c r="D237" i="1"/>
  <c r="C237" i="1"/>
  <c r="B237" i="1"/>
  <c r="I236" i="1"/>
  <c r="E236" i="1"/>
  <c r="D236" i="1"/>
  <c r="C236" i="1"/>
  <c r="B236" i="1"/>
  <c r="I235" i="1"/>
  <c r="E235" i="1"/>
  <c r="D235" i="1"/>
  <c r="C235" i="1"/>
  <c r="B235" i="1"/>
  <c r="I234" i="1"/>
  <c r="E234" i="1"/>
  <c r="D234" i="1"/>
  <c r="C234" i="1"/>
  <c r="B234" i="1"/>
  <c r="I233" i="1"/>
  <c r="E233" i="1"/>
  <c r="D233" i="1"/>
  <c r="C233" i="1"/>
  <c r="B233" i="1"/>
  <c r="I232" i="1"/>
  <c r="E232" i="1"/>
  <c r="D232" i="1"/>
  <c r="C232" i="1"/>
  <c r="B232" i="1"/>
  <c r="I231" i="1"/>
  <c r="E231" i="1"/>
  <c r="D231" i="1"/>
  <c r="C231" i="1"/>
  <c r="B231" i="1"/>
  <c r="I230" i="1"/>
  <c r="E230" i="1"/>
  <c r="D230" i="1"/>
  <c r="C230" i="1"/>
  <c r="B230" i="1"/>
  <c r="I229" i="1"/>
  <c r="E229" i="1"/>
  <c r="D229" i="1"/>
  <c r="C229" i="1"/>
  <c r="B229" i="1"/>
  <c r="I228" i="1"/>
  <c r="E228" i="1"/>
  <c r="D228" i="1"/>
  <c r="C228" i="1"/>
  <c r="B228" i="1"/>
  <c r="I227" i="1"/>
  <c r="E227" i="1"/>
  <c r="D227" i="1"/>
  <c r="C227" i="1"/>
  <c r="B227" i="1"/>
  <c r="I226" i="1"/>
  <c r="E226" i="1"/>
  <c r="D226" i="1"/>
  <c r="C226" i="1"/>
  <c r="B226" i="1"/>
  <c r="I225" i="1"/>
  <c r="E225" i="1"/>
  <c r="D225" i="1"/>
  <c r="C225" i="1"/>
  <c r="B225" i="1"/>
  <c r="I224" i="1"/>
  <c r="E224" i="1"/>
  <c r="D224" i="1"/>
  <c r="C224" i="1"/>
  <c r="B224" i="1"/>
  <c r="I223" i="1"/>
  <c r="E223" i="1"/>
  <c r="D223" i="1"/>
  <c r="C223" i="1"/>
  <c r="B223" i="1"/>
  <c r="I222" i="1"/>
  <c r="E222" i="1"/>
  <c r="D222" i="1"/>
  <c r="C222" i="1"/>
  <c r="B222" i="1"/>
  <c r="I221" i="1"/>
  <c r="E221" i="1"/>
  <c r="D221" i="1"/>
  <c r="C221" i="1"/>
  <c r="B221" i="1"/>
  <c r="I220" i="1"/>
  <c r="E220" i="1"/>
  <c r="D220" i="1"/>
  <c r="C220" i="1"/>
  <c r="B220" i="1"/>
  <c r="I219" i="1"/>
  <c r="E219" i="1"/>
  <c r="D219" i="1"/>
  <c r="C219" i="1"/>
  <c r="B219" i="1"/>
  <c r="I218" i="1"/>
  <c r="E218" i="1"/>
  <c r="D218" i="1"/>
  <c r="C218" i="1"/>
  <c r="B218" i="1"/>
  <c r="I217" i="1"/>
  <c r="E217" i="1"/>
  <c r="D217" i="1"/>
  <c r="C217" i="1"/>
  <c r="B217" i="1"/>
  <c r="I216" i="1"/>
  <c r="E216" i="1"/>
  <c r="D216" i="1"/>
  <c r="C216" i="1"/>
  <c r="B216" i="1"/>
  <c r="I215" i="1"/>
  <c r="E215" i="1"/>
  <c r="D215" i="1"/>
  <c r="C215" i="1"/>
  <c r="B215" i="1"/>
  <c r="I214" i="1"/>
  <c r="E214" i="1"/>
  <c r="D214" i="1"/>
  <c r="C214" i="1"/>
  <c r="B214" i="1"/>
  <c r="I213" i="1"/>
  <c r="E213" i="1"/>
  <c r="D213" i="1"/>
  <c r="C213" i="1"/>
  <c r="B213" i="1"/>
  <c r="I212" i="1"/>
  <c r="E212" i="1"/>
  <c r="D212" i="1"/>
  <c r="C212" i="1"/>
  <c r="B212" i="1"/>
  <c r="I211" i="1"/>
  <c r="E211" i="1"/>
  <c r="D211" i="1"/>
  <c r="C211" i="1"/>
  <c r="B211" i="1"/>
  <c r="I210" i="1"/>
  <c r="E210" i="1"/>
  <c r="D210" i="1"/>
  <c r="C210" i="1"/>
  <c r="B210" i="1"/>
  <c r="I209" i="1"/>
  <c r="E209" i="1"/>
  <c r="D209" i="1"/>
  <c r="C209" i="1"/>
  <c r="B209" i="1"/>
  <c r="I208" i="1"/>
  <c r="E208" i="1"/>
  <c r="D208" i="1"/>
  <c r="C208" i="1"/>
  <c r="B208" i="1"/>
  <c r="I207" i="1"/>
  <c r="E207" i="1"/>
  <c r="D207" i="1"/>
  <c r="C207" i="1"/>
  <c r="B207" i="1"/>
  <c r="I206" i="1"/>
  <c r="E206" i="1"/>
  <c r="D206" i="1"/>
  <c r="C206" i="1"/>
  <c r="B206" i="1"/>
  <c r="I205" i="1"/>
  <c r="E205" i="1"/>
  <c r="D205" i="1"/>
  <c r="C205" i="1"/>
  <c r="B205" i="1"/>
  <c r="I204" i="1"/>
  <c r="E204" i="1"/>
  <c r="D204" i="1"/>
  <c r="C204" i="1"/>
  <c r="B204" i="1"/>
  <c r="I203" i="1"/>
  <c r="E203" i="1"/>
  <c r="D203" i="1"/>
  <c r="C203" i="1"/>
  <c r="B203" i="1"/>
  <c r="I202" i="1"/>
  <c r="E202" i="1"/>
  <c r="D202" i="1"/>
  <c r="C202" i="1"/>
  <c r="B202" i="1"/>
  <c r="I201" i="1"/>
  <c r="E201" i="1"/>
  <c r="D201" i="1"/>
  <c r="C201" i="1"/>
  <c r="B201" i="1"/>
  <c r="I200" i="1"/>
  <c r="E200" i="1"/>
  <c r="D200" i="1"/>
  <c r="C200" i="1"/>
  <c r="B200" i="1"/>
  <c r="I199" i="1"/>
  <c r="E199" i="1"/>
  <c r="D199" i="1"/>
  <c r="C199" i="1"/>
  <c r="B199" i="1"/>
  <c r="I198" i="1"/>
  <c r="E198" i="1"/>
  <c r="D198" i="1"/>
  <c r="C198" i="1"/>
  <c r="B198" i="1"/>
  <c r="I197" i="1"/>
  <c r="E197" i="1"/>
  <c r="D197" i="1"/>
  <c r="C197" i="1"/>
  <c r="B197" i="1"/>
  <c r="I196" i="1"/>
  <c r="E196" i="1"/>
  <c r="D196" i="1"/>
  <c r="C196" i="1"/>
  <c r="B196" i="1"/>
  <c r="I195" i="1"/>
  <c r="E195" i="1"/>
  <c r="D195" i="1"/>
  <c r="C195" i="1"/>
  <c r="B195" i="1"/>
  <c r="I194" i="1"/>
  <c r="E194" i="1"/>
  <c r="D194" i="1"/>
  <c r="C194" i="1"/>
  <c r="B194" i="1"/>
  <c r="I193" i="1"/>
  <c r="E193" i="1"/>
  <c r="D193" i="1"/>
  <c r="C193" i="1"/>
  <c r="B193" i="1"/>
  <c r="I192" i="1"/>
  <c r="E192" i="1"/>
  <c r="D192" i="1"/>
  <c r="C192" i="1"/>
  <c r="B192" i="1"/>
  <c r="I191" i="1"/>
  <c r="E191" i="1"/>
  <c r="D191" i="1"/>
  <c r="C191" i="1"/>
  <c r="B191" i="1"/>
  <c r="I190" i="1"/>
  <c r="E190" i="1"/>
  <c r="D190" i="1"/>
  <c r="C190" i="1"/>
  <c r="B190" i="1"/>
  <c r="I189" i="1"/>
  <c r="E189" i="1"/>
  <c r="D189" i="1"/>
  <c r="C189" i="1"/>
  <c r="B189" i="1"/>
  <c r="I188" i="1"/>
  <c r="E188" i="1"/>
  <c r="D188" i="1"/>
  <c r="C188" i="1"/>
  <c r="B188" i="1"/>
  <c r="I187" i="1"/>
  <c r="E187" i="1"/>
  <c r="D187" i="1"/>
  <c r="C187" i="1"/>
  <c r="B187" i="1"/>
  <c r="I186" i="1"/>
  <c r="E186" i="1"/>
  <c r="D186" i="1"/>
  <c r="C186" i="1"/>
  <c r="B186" i="1"/>
  <c r="I185" i="1"/>
  <c r="E185" i="1"/>
  <c r="D185" i="1"/>
  <c r="C185" i="1"/>
  <c r="B185" i="1"/>
  <c r="I184" i="1"/>
  <c r="E184" i="1"/>
  <c r="D184" i="1"/>
  <c r="C184" i="1"/>
  <c r="B184" i="1"/>
  <c r="I183" i="1"/>
  <c r="E183" i="1"/>
  <c r="D183" i="1"/>
  <c r="C183" i="1"/>
  <c r="B183" i="1"/>
  <c r="I182" i="1"/>
  <c r="E182" i="1"/>
  <c r="D182" i="1"/>
  <c r="C182" i="1"/>
  <c r="B182" i="1"/>
  <c r="I181" i="1"/>
  <c r="E181" i="1"/>
  <c r="D181" i="1"/>
  <c r="C181" i="1"/>
  <c r="B181" i="1"/>
  <c r="I180" i="1"/>
  <c r="E180" i="1"/>
  <c r="D180" i="1"/>
  <c r="C180" i="1"/>
  <c r="B180" i="1"/>
  <c r="I179" i="1"/>
  <c r="E179" i="1"/>
  <c r="D179" i="1"/>
  <c r="C179" i="1"/>
  <c r="B179" i="1"/>
  <c r="I178" i="1"/>
  <c r="E178" i="1"/>
  <c r="D178" i="1"/>
  <c r="C178" i="1"/>
  <c r="B178" i="1"/>
  <c r="I177" i="1"/>
  <c r="E177" i="1"/>
  <c r="D177" i="1"/>
  <c r="C177" i="1"/>
  <c r="B177" i="1"/>
  <c r="I176" i="1"/>
  <c r="E176" i="1"/>
  <c r="D176" i="1"/>
  <c r="C176" i="1"/>
  <c r="B176" i="1"/>
  <c r="I175" i="1"/>
  <c r="E175" i="1"/>
  <c r="D175" i="1"/>
  <c r="C175" i="1"/>
  <c r="B175" i="1"/>
  <c r="I174" i="1"/>
  <c r="E174" i="1"/>
  <c r="D174" i="1"/>
  <c r="C174" i="1"/>
  <c r="B174" i="1"/>
  <c r="I173" i="1"/>
  <c r="E173" i="1"/>
  <c r="D173" i="1"/>
  <c r="C173" i="1"/>
  <c r="B173" i="1"/>
  <c r="I172" i="1"/>
  <c r="E172" i="1"/>
  <c r="D172" i="1"/>
  <c r="C172" i="1"/>
  <c r="B172" i="1"/>
  <c r="I171" i="1"/>
  <c r="E171" i="1"/>
  <c r="D171" i="1"/>
  <c r="C171" i="1"/>
  <c r="B171" i="1"/>
  <c r="I170" i="1"/>
  <c r="E170" i="1"/>
  <c r="D170" i="1"/>
  <c r="C170" i="1"/>
  <c r="B170" i="1"/>
  <c r="I169" i="1"/>
  <c r="E169" i="1"/>
  <c r="D169" i="1"/>
  <c r="C169" i="1"/>
  <c r="B169" i="1"/>
  <c r="I168" i="1"/>
  <c r="E168" i="1"/>
  <c r="D168" i="1"/>
  <c r="C168" i="1"/>
  <c r="B168" i="1"/>
  <c r="I167" i="1"/>
  <c r="E167" i="1"/>
  <c r="D167" i="1"/>
  <c r="C167" i="1"/>
  <c r="B167" i="1"/>
  <c r="I166" i="1"/>
  <c r="E166" i="1"/>
  <c r="D166" i="1"/>
  <c r="C166" i="1"/>
  <c r="B166" i="1"/>
  <c r="I165" i="1"/>
  <c r="E165" i="1"/>
  <c r="D165" i="1"/>
  <c r="C165" i="1"/>
  <c r="B165" i="1"/>
  <c r="I164" i="1"/>
  <c r="E164" i="1"/>
  <c r="D164" i="1"/>
  <c r="C164" i="1"/>
  <c r="B164" i="1"/>
  <c r="I163" i="1"/>
  <c r="E163" i="1"/>
  <c r="D163" i="1"/>
  <c r="C163" i="1"/>
  <c r="B163" i="1"/>
  <c r="I162" i="1"/>
  <c r="E162" i="1"/>
  <c r="D162" i="1"/>
  <c r="C162" i="1"/>
  <c r="B162" i="1"/>
  <c r="I161" i="1"/>
  <c r="E161" i="1"/>
  <c r="D161" i="1"/>
  <c r="C161" i="1"/>
  <c r="B161" i="1"/>
  <c r="I160" i="1"/>
  <c r="E160" i="1"/>
  <c r="D160" i="1"/>
  <c r="C160" i="1"/>
  <c r="B160" i="1"/>
  <c r="I159" i="1"/>
  <c r="E159" i="1"/>
  <c r="D159" i="1"/>
  <c r="C159" i="1"/>
  <c r="B159" i="1"/>
  <c r="I158" i="1"/>
  <c r="E158" i="1"/>
  <c r="D158" i="1"/>
  <c r="C158" i="1"/>
  <c r="B158" i="1"/>
  <c r="I157" i="1"/>
  <c r="E157" i="1"/>
  <c r="D157" i="1"/>
  <c r="C157" i="1"/>
  <c r="B157" i="1"/>
  <c r="I156" i="1"/>
  <c r="E156" i="1"/>
  <c r="D156" i="1"/>
  <c r="C156" i="1"/>
  <c r="B156" i="1"/>
  <c r="I155" i="1"/>
  <c r="E155" i="1"/>
  <c r="D155" i="1"/>
  <c r="C155" i="1"/>
  <c r="B155" i="1"/>
  <c r="I154" i="1"/>
  <c r="E154" i="1"/>
  <c r="D154" i="1"/>
  <c r="C154" i="1"/>
  <c r="B154" i="1"/>
  <c r="I153" i="1"/>
  <c r="E153" i="1"/>
  <c r="D153" i="1"/>
  <c r="C153" i="1"/>
  <c r="B153" i="1"/>
  <c r="I152" i="1"/>
  <c r="E152" i="1"/>
  <c r="D152" i="1"/>
  <c r="C152" i="1"/>
  <c r="B152" i="1"/>
  <c r="I151" i="1"/>
  <c r="E151" i="1"/>
  <c r="D151" i="1"/>
  <c r="C151" i="1"/>
  <c r="B151" i="1"/>
  <c r="I150" i="1"/>
  <c r="E150" i="1"/>
  <c r="D150" i="1"/>
  <c r="C150" i="1"/>
  <c r="B150" i="1"/>
  <c r="I149" i="1"/>
  <c r="E149" i="1"/>
  <c r="D149" i="1"/>
  <c r="C149" i="1"/>
  <c r="B149" i="1"/>
  <c r="I148" i="1"/>
  <c r="E148" i="1"/>
  <c r="D148" i="1"/>
  <c r="C148" i="1"/>
  <c r="B148" i="1"/>
  <c r="I147" i="1"/>
  <c r="E147" i="1"/>
  <c r="D147" i="1"/>
  <c r="C147" i="1"/>
  <c r="B147" i="1"/>
  <c r="I146" i="1"/>
  <c r="E146" i="1"/>
  <c r="D146" i="1"/>
  <c r="C146" i="1"/>
  <c r="B146" i="1"/>
  <c r="I145" i="1"/>
  <c r="E145" i="1"/>
  <c r="D145" i="1"/>
  <c r="C145" i="1"/>
  <c r="B145" i="1"/>
  <c r="I144" i="1"/>
  <c r="E144" i="1"/>
  <c r="D144" i="1"/>
  <c r="C144" i="1"/>
  <c r="B144" i="1"/>
  <c r="I143" i="1"/>
  <c r="E143" i="1"/>
  <c r="D143" i="1"/>
  <c r="C143" i="1"/>
  <c r="B143" i="1"/>
  <c r="I142" i="1"/>
  <c r="E142" i="1"/>
  <c r="D142" i="1"/>
  <c r="C142" i="1"/>
  <c r="B142" i="1"/>
  <c r="I141" i="1"/>
  <c r="E141" i="1"/>
  <c r="D141" i="1"/>
  <c r="C141" i="1"/>
  <c r="B141" i="1"/>
  <c r="I140" i="1"/>
  <c r="E140" i="1"/>
  <c r="D140" i="1"/>
  <c r="C140" i="1"/>
  <c r="B140" i="1"/>
  <c r="I139" i="1"/>
  <c r="E139" i="1"/>
  <c r="D139" i="1"/>
  <c r="C139" i="1"/>
  <c r="B139" i="1"/>
  <c r="I138" i="1"/>
  <c r="E138" i="1"/>
  <c r="D138" i="1"/>
  <c r="C138" i="1"/>
  <c r="B138" i="1"/>
  <c r="I137" i="1"/>
  <c r="E137" i="1"/>
  <c r="D137" i="1"/>
  <c r="C137" i="1"/>
  <c r="B137" i="1"/>
  <c r="I136" i="1"/>
  <c r="E136" i="1"/>
  <c r="D136" i="1"/>
  <c r="C136" i="1"/>
  <c r="B136" i="1"/>
  <c r="I135" i="1"/>
  <c r="E135" i="1"/>
  <c r="D135" i="1"/>
  <c r="C135" i="1"/>
  <c r="B135" i="1"/>
  <c r="I134" i="1"/>
  <c r="E134" i="1"/>
  <c r="D134" i="1"/>
  <c r="C134" i="1"/>
  <c r="B134" i="1"/>
  <c r="I133" i="1"/>
  <c r="E133" i="1"/>
  <c r="D133" i="1"/>
  <c r="C133" i="1"/>
  <c r="B133" i="1"/>
  <c r="I132" i="1"/>
  <c r="E132" i="1"/>
  <c r="D132" i="1"/>
  <c r="C132" i="1"/>
  <c r="B132" i="1"/>
  <c r="I131" i="1"/>
  <c r="E131" i="1"/>
  <c r="D131" i="1"/>
  <c r="C131" i="1"/>
  <c r="B131" i="1"/>
  <c r="I130" i="1"/>
  <c r="E130" i="1"/>
  <c r="D130" i="1"/>
  <c r="C130" i="1"/>
  <c r="B130" i="1"/>
  <c r="I129" i="1"/>
  <c r="E129" i="1"/>
  <c r="D129" i="1"/>
  <c r="C129" i="1"/>
  <c r="B129" i="1"/>
  <c r="I128" i="1"/>
  <c r="E128" i="1"/>
  <c r="D128" i="1"/>
  <c r="C128" i="1"/>
  <c r="B128" i="1"/>
  <c r="I127" i="1"/>
  <c r="E127" i="1"/>
  <c r="D127" i="1"/>
  <c r="C127" i="1"/>
  <c r="B127" i="1"/>
  <c r="I126" i="1"/>
  <c r="E126" i="1"/>
  <c r="D126" i="1"/>
  <c r="C126" i="1"/>
  <c r="B126" i="1"/>
  <c r="I125" i="1"/>
  <c r="E125" i="1"/>
  <c r="D125" i="1"/>
  <c r="C125" i="1"/>
  <c r="B125" i="1"/>
  <c r="I124" i="1"/>
  <c r="E124" i="1"/>
  <c r="D124" i="1"/>
  <c r="C124" i="1"/>
  <c r="B124" i="1"/>
  <c r="I123" i="1"/>
  <c r="E123" i="1"/>
  <c r="D123" i="1"/>
  <c r="C123" i="1"/>
  <c r="B123" i="1"/>
  <c r="I122" i="1"/>
  <c r="E122" i="1"/>
  <c r="D122" i="1"/>
  <c r="C122" i="1"/>
  <c r="B122" i="1"/>
  <c r="I121" i="1"/>
  <c r="E121" i="1"/>
  <c r="D121" i="1"/>
  <c r="C121" i="1"/>
  <c r="B121" i="1"/>
  <c r="I120" i="1"/>
  <c r="E120" i="1"/>
  <c r="D120" i="1"/>
  <c r="C120" i="1"/>
  <c r="B120" i="1"/>
  <c r="I119" i="1"/>
  <c r="E119" i="1"/>
  <c r="D119" i="1"/>
  <c r="C119" i="1"/>
  <c r="B119" i="1"/>
  <c r="I118" i="1"/>
  <c r="E118" i="1"/>
  <c r="D118" i="1"/>
  <c r="C118" i="1"/>
  <c r="B118" i="1"/>
  <c r="I117" i="1"/>
  <c r="E117" i="1"/>
  <c r="D117" i="1"/>
  <c r="C117" i="1"/>
  <c r="B117" i="1"/>
  <c r="I116" i="1"/>
  <c r="E116" i="1"/>
  <c r="D116" i="1"/>
  <c r="C116" i="1"/>
  <c r="B116" i="1"/>
  <c r="I115" i="1"/>
  <c r="E115" i="1"/>
  <c r="D115" i="1"/>
  <c r="C115" i="1"/>
  <c r="B115" i="1"/>
  <c r="I114" i="1"/>
  <c r="E114" i="1"/>
  <c r="D114" i="1"/>
  <c r="C114" i="1"/>
  <c r="B114" i="1"/>
  <c r="I113" i="1"/>
  <c r="E113" i="1"/>
  <c r="D113" i="1"/>
  <c r="C113" i="1"/>
  <c r="B113" i="1"/>
  <c r="I112" i="1"/>
  <c r="E112" i="1"/>
  <c r="D112" i="1"/>
  <c r="C112" i="1"/>
  <c r="B112" i="1"/>
  <c r="I111" i="1"/>
  <c r="E111" i="1"/>
  <c r="D111" i="1"/>
  <c r="C111" i="1"/>
  <c r="B111" i="1"/>
  <c r="I110" i="1"/>
  <c r="E110" i="1"/>
  <c r="D110" i="1"/>
  <c r="C110" i="1"/>
  <c r="B110" i="1"/>
  <c r="I109" i="1"/>
  <c r="E109" i="1"/>
  <c r="D109" i="1"/>
  <c r="C109" i="1"/>
  <c r="B109" i="1"/>
  <c r="I108" i="1"/>
  <c r="E108" i="1"/>
  <c r="D108" i="1"/>
  <c r="C108" i="1"/>
  <c r="B108" i="1"/>
  <c r="I107" i="1"/>
  <c r="E107" i="1"/>
  <c r="D107" i="1"/>
  <c r="C107" i="1"/>
  <c r="B107" i="1"/>
  <c r="I106" i="1"/>
  <c r="E106" i="1"/>
  <c r="D106" i="1"/>
  <c r="C106" i="1"/>
  <c r="B106" i="1"/>
  <c r="I105" i="1"/>
  <c r="E105" i="1"/>
  <c r="D105" i="1"/>
  <c r="C105" i="1"/>
  <c r="B105" i="1"/>
  <c r="I104" i="1"/>
  <c r="E104" i="1"/>
  <c r="D104" i="1"/>
  <c r="C104" i="1"/>
  <c r="B104" i="1"/>
  <c r="I103" i="1"/>
  <c r="E103" i="1"/>
  <c r="D103" i="1"/>
  <c r="C103" i="1"/>
  <c r="B103" i="1"/>
  <c r="I102" i="1"/>
  <c r="E102" i="1"/>
  <c r="D102" i="1"/>
  <c r="C102" i="1"/>
  <c r="B102" i="1"/>
  <c r="I101" i="1"/>
  <c r="E101" i="1"/>
  <c r="D101" i="1"/>
  <c r="C101" i="1"/>
  <c r="B101" i="1"/>
  <c r="I100" i="1"/>
  <c r="E100" i="1"/>
  <c r="D100" i="1"/>
  <c r="C100" i="1"/>
  <c r="B100" i="1"/>
  <c r="I99" i="1"/>
  <c r="E99" i="1"/>
  <c r="D99" i="1"/>
  <c r="C99" i="1"/>
  <c r="B99" i="1"/>
  <c r="I98" i="1"/>
  <c r="E98" i="1"/>
  <c r="D98" i="1"/>
  <c r="C98" i="1"/>
  <c r="B98" i="1"/>
  <c r="I97" i="1"/>
  <c r="E97" i="1"/>
  <c r="D97" i="1"/>
  <c r="C97" i="1"/>
  <c r="B97" i="1"/>
  <c r="I96" i="1"/>
  <c r="E96" i="1"/>
  <c r="D96" i="1"/>
  <c r="C96" i="1"/>
  <c r="B96" i="1"/>
  <c r="I95" i="1"/>
  <c r="E95" i="1"/>
  <c r="D95" i="1"/>
  <c r="C95" i="1"/>
  <c r="B95" i="1"/>
  <c r="I94" i="1"/>
  <c r="E94" i="1"/>
  <c r="D94" i="1"/>
  <c r="C94" i="1"/>
  <c r="B94" i="1"/>
  <c r="I93" i="1"/>
  <c r="E93" i="1"/>
  <c r="D93" i="1"/>
  <c r="C93" i="1"/>
  <c r="B93" i="1"/>
  <c r="I92" i="1"/>
  <c r="E92" i="1"/>
  <c r="D92" i="1"/>
  <c r="C92" i="1"/>
  <c r="B92" i="1"/>
  <c r="I91" i="1"/>
  <c r="E91" i="1"/>
  <c r="D91" i="1"/>
  <c r="C91" i="1"/>
  <c r="B91" i="1"/>
  <c r="I90" i="1"/>
  <c r="E90" i="1"/>
  <c r="D90" i="1"/>
  <c r="C90" i="1"/>
  <c r="B90" i="1"/>
  <c r="I89" i="1"/>
  <c r="E89" i="1"/>
  <c r="D89" i="1"/>
  <c r="C89" i="1"/>
  <c r="B89" i="1"/>
  <c r="I88" i="1"/>
  <c r="E88" i="1"/>
  <c r="D88" i="1"/>
  <c r="C88" i="1"/>
  <c r="B88" i="1"/>
  <c r="I87" i="1"/>
  <c r="E87" i="1"/>
  <c r="D87" i="1"/>
  <c r="C87" i="1"/>
  <c r="B87" i="1"/>
  <c r="I86" i="1"/>
  <c r="E86" i="1"/>
  <c r="D86" i="1"/>
  <c r="C86" i="1"/>
  <c r="B86" i="1"/>
  <c r="I85" i="1"/>
  <c r="E85" i="1"/>
  <c r="D85" i="1"/>
  <c r="C85" i="1"/>
  <c r="B85" i="1"/>
  <c r="I84" i="1"/>
  <c r="E84" i="1"/>
  <c r="D84" i="1"/>
  <c r="C84" i="1"/>
  <c r="B84" i="1"/>
  <c r="I83" i="1"/>
  <c r="E83" i="1"/>
  <c r="D83" i="1"/>
  <c r="C83" i="1"/>
  <c r="B83" i="1"/>
  <c r="I82" i="1"/>
  <c r="E82" i="1"/>
  <c r="D82" i="1"/>
  <c r="C82" i="1"/>
  <c r="B82" i="1"/>
  <c r="I81" i="1"/>
  <c r="E81" i="1"/>
  <c r="D81" i="1"/>
  <c r="C81" i="1"/>
  <c r="B81" i="1"/>
  <c r="I80" i="1"/>
  <c r="E80" i="1"/>
  <c r="D80" i="1"/>
  <c r="C80" i="1"/>
  <c r="B80" i="1"/>
  <c r="I79" i="1"/>
  <c r="E79" i="1"/>
  <c r="D79" i="1"/>
  <c r="C79" i="1"/>
  <c r="B79" i="1"/>
  <c r="I78" i="1"/>
  <c r="E78" i="1"/>
  <c r="D78" i="1"/>
  <c r="C78" i="1"/>
  <c r="B78" i="1"/>
  <c r="I77" i="1"/>
  <c r="E77" i="1"/>
  <c r="D77" i="1"/>
  <c r="C77" i="1"/>
  <c r="B77" i="1"/>
  <c r="I76" i="1"/>
  <c r="E76" i="1"/>
  <c r="D76" i="1"/>
  <c r="C76" i="1"/>
  <c r="B76" i="1"/>
  <c r="I75" i="1"/>
  <c r="E75" i="1"/>
  <c r="D75" i="1"/>
  <c r="C75" i="1"/>
  <c r="B75" i="1"/>
  <c r="I74" i="1"/>
  <c r="E74" i="1"/>
  <c r="D74" i="1"/>
  <c r="C74" i="1"/>
  <c r="B74" i="1"/>
  <c r="I73" i="1"/>
  <c r="E73" i="1"/>
  <c r="D73" i="1"/>
  <c r="C73" i="1"/>
  <c r="B73" i="1"/>
  <c r="I72" i="1"/>
  <c r="E72" i="1"/>
  <c r="D72" i="1"/>
  <c r="C72" i="1"/>
  <c r="B72" i="1"/>
  <c r="I71" i="1"/>
  <c r="E71" i="1"/>
  <c r="D71" i="1"/>
  <c r="C71" i="1"/>
  <c r="B71" i="1"/>
  <c r="I70" i="1"/>
  <c r="E70" i="1"/>
  <c r="D70" i="1"/>
  <c r="C70" i="1"/>
  <c r="B70" i="1"/>
  <c r="I69" i="1"/>
  <c r="E69" i="1"/>
  <c r="D69" i="1"/>
  <c r="C69" i="1"/>
  <c r="B69" i="1"/>
  <c r="I68" i="1"/>
  <c r="E68" i="1"/>
  <c r="D68" i="1"/>
  <c r="C68" i="1"/>
  <c r="B68" i="1"/>
  <c r="I67" i="1"/>
  <c r="E67" i="1"/>
  <c r="D67" i="1"/>
  <c r="C67" i="1"/>
  <c r="B67" i="1"/>
  <c r="I66" i="1"/>
  <c r="E66" i="1"/>
  <c r="D66" i="1"/>
  <c r="C66" i="1"/>
  <c r="B66" i="1"/>
  <c r="I65" i="1"/>
  <c r="E65" i="1"/>
  <c r="D65" i="1"/>
  <c r="C65" i="1"/>
  <c r="B65" i="1"/>
  <c r="I64" i="1"/>
  <c r="E64" i="1"/>
  <c r="D64" i="1"/>
  <c r="C64" i="1"/>
  <c r="B64" i="1"/>
  <c r="I63" i="1"/>
  <c r="E63" i="1"/>
  <c r="D63" i="1"/>
  <c r="C63" i="1"/>
  <c r="B63" i="1"/>
  <c r="I62" i="1"/>
  <c r="E62" i="1"/>
  <c r="D62" i="1"/>
  <c r="C62" i="1"/>
  <c r="B62" i="1"/>
  <c r="I61" i="1"/>
  <c r="E61" i="1"/>
  <c r="D61" i="1"/>
  <c r="C61" i="1"/>
  <c r="B61" i="1"/>
  <c r="I60" i="1"/>
  <c r="E60" i="1"/>
  <c r="D60" i="1"/>
  <c r="C60" i="1"/>
  <c r="B60" i="1"/>
  <c r="I59" i="1"/>
  <c r="E59" i="1"/>
  <c r="D59" i="1"/>
  <c r="C59" i="1"/>
  <c r="B59" i="1"/>
  <c r="I58" i="1"/>
  <c r="E58" i="1"/>
  <c r="D58" i="1"/>
  <c r="C58" i="1"/>
  <c r="B58" i="1"/>
  <c r="I57" i="1"/>
  <c r="E57" i="1"/>
  <c r="D57" i="1"/>
  <c r="C57" i="1"/>
  <c r="B57" i="1"/>
  <c r="I56" i="1"/>
  <c r="E56" i="1"/>
  <c r="D56" i="1"/>
  <c r="C56" i="1"/>
  <c r="B56" i="1"/>
  <c r="I55" i="1"/>
  <c r="E55" i="1"/>
  <c r="D55" i="1"/>
  <c r="C55" i="1"/>
  <c r="B55" i="1"/>
  <c r="I54" i="1"/>
  <c r="E54" i="1"/>
  <c r="D54" i="1"/>
  <c r="C54" i="1"/>
  <c r="B54" i="1"/>
  <c r="I53" i="1"/>
  <c r="E53" i="1"/>
  <c r="D53" i="1"/>
  <c r="C53" i="1"/>
  <c r="B53" i="1"/>
  <c r="I52" i="1"/>
  <c r="E52" i="1"/>
  <c r="D52" i="1"/>
  <c r="C52" i="1"/>
  <c r="B52" i="1"/>
  <c r="I51" i="1"/>
  <c r="E51" i="1"/>
  <c r="D51" i="1"/>
  <c r="C51" i="1"/>
  <c r="B51" i="1"/>
  <c r="I50" i="1"/>
  <c r="E50" i="1"/>
  <c r="D50" i="1"/>
  <c r="C50" i="1"/>
  <c r="B50" i="1"/>
  <c r="I49" i="1"/>
  <c r="E49" i="1"/>
  <c r="D49" i="1"/>
  <c r="C49" i="1"/>
  <c r="B49" i="1"/>
  <c r="I48" i="1"/>
  <c r="E48" i="1"/>
  <c r="D48" i="1"/>
  <c r="C48" i="1"/>
  <c r="B48" i="1"/>
  <c r="I47" i="1"/>
  <c r="E47" i="1"/>
  <c r="D47" i="1"/>
  <c r="C47" i="1"/>
  <c r="B47" i="1"/>
  <c r="I46" i="1"/>
  <c r="E46" i="1"/>
  <c r="D46" i="1"/>
  <c r="C46" i="1"/>
  <c r="B46" i="1"/>
  <c r="I45" i="1"/>
  <c r="E45" i="1"/>
  <c r="D45" i="1"/>
  <c r="C45" i="1"/>
  <c r="B45" i="1"/>
  <c r="I44" i="1"/>
  <c r="E44" i="1"/>
  <c r="D44" i="1"/>
  <c r="C44" i="1"/>
  <c r="B44" i="1"/>
  <c r="I43" i="1"/>
  <c r="E43" i="1"/>
  <c r="D43" i="1"/>
  <c r="C43" i="1"/>
  <c r="B43" i="1"/>
  <c r="I42" i="1"/>
  <c r="E42" i="1"/>
  <c r="D42" i="1"/>
  <c r="C42" i="1"/>
  <c r="B42" i="1"/>
  <c r="I41" i="1"/>
  <c r="E41" i="1"/>
  <c r="D41" i="1"/>
  <c r="C41" i="1"/>
  <c r="B41" i="1"/>
  <c r="I40" i="1"/>
  <c r="E40" i="1"/>
  <c r="D40" i="1"/>
  <c r="C40" i="1"/>
  <c r="B40" i="1"/>
  <c r="I39" i="1"/>
  <c r="E39" i="1"/>
  <c r="D39" i="1"/>
  <c r="C39" i="1"/>
  <c r="B39" i="1"/>
  <c r="I38" i="1"/>
  <c r="E38" i="1"/>
  <c r="D38" i="1"/>
  <c r="C38" i="1"/>
  <c r="B38" i="1"/>
  <c r="I37" i="1"/>
  <c r="E37" i="1"/>
  <c r="D37" i="1"/>
  <c r="C37" i="1"/>
  <c r="B37" i="1"/>
  <c r="I36" i="1"/>
  <c r="E36" i="1"/>
  <c r="D36" i="1"/>
  <c r="C36" i="1"/>
  <c r="B36" i="1"/>
  <c r="I35" i="1"/>
  <c r="E35" i="1"/>
  <c r="D35" i="1"/>
  <c r="C35" i="1"/>
  <c r="B35" i="1"/>
  <c r="I34" i="1"/>
  <c r="E34" i="1"/>
  <c r="D34" i="1"/>
  <c r="C34" i="1"/>
  <c r="B34" i="1"/>
  <c r="I33" i="1"/>
  <c r="E33" i="1"/>
  <c r="D33" i="1"/>
  <c r="C33" i="1"/>
  <c r="B33" i="1"/>
  <c r="I32" i="1"/>
  <c r="E32" i="1"/>
  <c r="D32" i="1"/>
  <c r="C32" i="1"/>
  <c r="B32" i="1"/>
  <c r="I31" i="1"/>
  <c r="E31" i="1"/>
  <c r="D31" i="1"/>
  <c r="C31" i="1"/>
  <c r="B31" i="1"/>
  <c r="I30" i="1"/>
  <c r="E30" i="1"/>
  <c r="D30" i="1"/>
  <c r="C30" i="1"/>
  <c r="B30" i="1"/>
  <c r="I29" i="1"/>
  <c r="E29" i="1"/>
  <c r="D29" i="1"/>
  <c r="C29" i="1"/>
  <c r="B29" i="1"/>
  <c r="I28" i="1"/>
  <c r="E28" i="1"/>
  <c r="D28" i="1"/>
  <c r="C28" i="1"/>
  <c r="B28" i="1"/>
  <c r="I27" i="1"/>
  <c r="E27" i="1"/>
  <c r="D27" i="1"/>
  <c r="C27" i="1"/>
  <c r="B27" i="1"/>
  <c r="I26" i="1"/>
  <c r="E26" i="1"/>
  <c r="D26" i="1"/>
  <c r="C26" i="1"/>
  <c r="B26" i="1"/>
  <c r="I25" i="1"/>
  <c r="E25" i="1"/>
  <c r="D25" i="1"/>
  <c r="C25" i="1"/>
  <c r="B25" i="1"/>
  <c r="I24" i="1"/>
  <c r="E24" i="1"/>
  <c r="D24" i="1"/>
  <c r="C24" i="1"/>
  <c r="B24" i="1"/>
  <c r="I23" i="1"/>
  <c r="E23" i="1"/>
  <c r="D23" i="1"/>
  <c r="C23" i="1"/>
  <c r="B23" i="1"/>
  <c r="I22" i="1"/>
  <c r="E22" i="1"/>
  <c r="D22" i="1"/>
  <c r="C22" i="1"/>
  <c r="B22" i="1"/>
  <c r="I21" i="1"/>
  <c r="E21" i="1"/>
  <c r="D21" i="1"/>
  <c r="C21" i="1"/>
  <c r="B21" i="1"/>
  <c r="I20" i="1"/>
  <c r="E20" i="1"/>
  <c r="D20" i="1"/>
  <c r="C20" i="1"/>
  <c r="B20" i="1"/>
  <c r="I19" i="1"/>
  <c r="E19" i="1"/>
  <c r="D19" i="1"/>
  <c r="C19" i="1"/>
  <c r="B19" i="1"/>
  <c r="I18" i="1"/>
  <c r="E18" i="1"/>
  <c r="D18" i="1"/>
  <c r="C18" i="1"/>
  <c r="B18" i="1"/>
  <c r="I17" i="1"/>
  <c r="E17" i="1"/>
  <c r="D17" i="1"/>
  <c r="C17" i="1"/>
  <c r="B17" i="1"/>
  <c r="I16" i="1"/>
  <c r="E16" i="1"/>
  <c r="D16" i="1"/>
  <c r="C16" i="1"/>
  <c r="B16" i="1"/>
  <c r="I15" i="1"/>
  <c r="E15" i="1"/>
  <c r="D15" i="1"/>
  <c r="C15" i="1"/>
  <c r="B15" i="1"/>
  <c r="I14" i="1"/>
  <c r="E14" i="1"/>
  <c r="D14" i="1"/>
  <c r="C14" i="1"/>
  <c r="B14" i="1"/>
  <c r="I13" i="1"/>
  <c r="E13" i="1"/>
  <c r="D13" i="1"/>
  <c r="C13" i="1"/>
  <c r="B13" i="1"/>
  <c r="I12" i="1"/>
  <c r="E12" i="1"/>
  <c r="D12" i="1"/>
  <c r="C12" i="1"/>
  <c r="B12" i="1"/>
  <c r="I11" i="1"/>
  <c r="E11" i="1"/>
  <c r="D11" i="1"/>
  <c r="C11" i="1"/>
  <c r="B11" i="1"/>
  <c r="I10" i="1"/>
  <c r="E10" i="1"/>
  <c r="D10" i="1"/>
  <c r="C10" i="1"/>
  <c r="B10" i="1"/>
  <c r="I9" i="1"/>
  <c r="E9" i="1"/>
  <c r="D9" i="1"/>
  <c r="C9" i="1"/>
  <c r="B9" i="1"/>
  <c r="I8" i="1"/>
  <c r="E8" i="1"/>
  <c r="D8" i="1"/>
  <c r="C8" i="1"/>
  <c r="B8" i="1"/>
  <c r="I7" i="1"/>
  <c r="E7" i="1"/>
  <c r="D7" i="1"/>
  <c r="C7" i="1"/>
  <c r="B7" i="1"/>
  <c r="I6" i="1"/>
  <c r="E6" i="1"/>
  <c r="D6" i="1"/>
  <c r="C6" i="1"/>
  <c r="B6" i="1"/>
  <c r="I5" i="1"/>
  <c r="E5" i="1"/>
  <c r="D5" i="1"/>
  <c r="C5" i="1"/>
  <c r="B5" i="1"/>
  <c r="I4" i="1"/>
  <c r="E4" i="1"/>
  <c r="D4" i="1"/>
  <c r="C4" i="1"/>
  <c r="B4" i="1"/>
  <c r="I3" i="1"/>
  <c r="E3" i="1"/>
  <c r="D3" i="1"/>
  <c r="C3" i="1"/>
  <c r="B3" i="1"/>
  <c r="I2" i="1"/>
  <c r="E2" i="1"/>
  <c r="D2" i="1"/>
  <c r="C2" i="1"/>
  <c r="B2" i="1"/>
</calcChain>
</file>

<file path=xl/sharedStrings.xml><?xml version="1.0" encoding="utf-8"?>
<sst xmlns="http://schemas.openxmlformats.org/spreadsheetml/2006/main" count="503" uniqueCount="218">
  <si>
    <t>姓名</t>
    <phoneticPr fontId="1" type="noConversion"/>
  </si>
  <si>
    <t>性别</t>
  </si>
  <si>
    <t>准考证号</t>
  </si>
  <si>
    <t>考场号</t>
  </si>
  <si>
    <t>座位号</t>
  </si>
  <si>
    <t>考点名称</t>
  </si>
  <si>
    <t>笔试成绩</t>
    <phoneticPr fontId="1" type="noConversion"/>
  </si>
  <si>
    <t>计算机成绩</t>
    <phoneticPr fontId="1" type="noConversion"/>
  </si>
  <si>
    <t>总分</t>
    <phoneticPr fontId="1" type="noConversion"/>
  </si>
  <si>
    <t>太和县民族中学</t>
  </si>
  <si>
    <t>太和县北城中学</t>
  </si>
  <si>
    <t>王*</t>
  </si>
  <si>
    <t>王*雨</t>
  </si>
  <si>
    <t>金*淇</t>
  </si>
  <si>
    <t>徐*玮</t>
  </si>
  <si>
    <t>刘*</t>
  </si>
  <si>
    <t>陈*轩</t>
  </si>
  <si>
    <t>朱*文</t>
  </si>
  <si>
    <t>关*赛</t>
  </si>
  <si>
    <t>陈*靓</t>
  </si>
  <si>
    <t>郭*晴</t>
  </si>
  <si>
    <t>阮*</t>
  </si>
  <si>
    <t>叶*阳</t>
  </si>
  <si>
    <t>赵*金</t>
  </si>
  <si>
    <t>刘*娣</t>
  </si>
  <si>
    <t>王*然</t>
  </si>
  <si>
    <t>张*芳</t>
  </si>
  <si>
    <t>张*雨</t>
  </si>
  <si>
    <t>王*慧</t>
  </si>
  <si>
    <t>葛*晨</t>
  </si>
  <si>
    <t>贾*宇</t>
  </si>
  <si>
    <t>蒋*恒</t>
  </si>
  <si>
    <t>高*丽</t>
  </si>
  <si>
    <t>韩*玉</t>
  </si>
  <si>
    <t>薛*杰</t>
  </si>
  <si>
    <t>吴*如</t>
  </si>
  <si>
    <t>邱*</t>
  </si>
  <si>
    <t>付*肖</t>
  </si>
  <si>
    <t>马*婷</t>
  </si>
  <si>
    <t>李*婷</t>
  </si>
  <si>
    <t>范*旭</t>
  </si>
  <si>
    <t>高*</t>
  </si>
  <si>
    <t>张*彩</t>
  </si>
  <si>
    <t>刘*扬</t>
  </si>
  <si>
    <t>邢*玉</t>
  </si>
  <si>
    <t>孙*洒</t>
  </si>
  <si>
    <t>张*玉</t>
  </si>
  <si>
    <t>韩*倩</t>
  </si>
  <si>
    <t>翁*恒</t>
  </si>
  <si>
    <t>李*雪</t>
  </si>
  <si>
    <t>刘*文</t>
  </si>
  <si>
    <t>云*翰</t>
  </si>
  <si>
    <t>齐*</t>
  </si>
  <si>
    <t>杨*薇</t>
  </si>
  <si>
    <t>左*娟</t>
  </si>
  <si>
    <t>韩*曼</t>
  </si>
  <si>
    <t>宋*静</t>
  </si>
  <si>
    <t>徐*</t>
  </si>
  <si>
    <t>乔*</t>
  </si>
  <si>
    <t>宋*杰</t>
  </si>
  <si>
    <t>程*飞</t>
  </si>
  <si>
    <t>高*瑶</t>
  </si>
  <si>
    <t>吴*凡</t>
  </si>
  <si>
    <t>马*姿</t>
  </si>
  <si>
    <t>王*龙</t>
  </si>
  <si>
    <t>郭*贤</t>
  </si>
  <si>
    <t>吕*凡</t>
  </si>
  <si>
    <t>武*文</t>
  </si>
  <si>
    <t>吴*</t>
  </si>
  <si>
    <t>陈*露</t>
  </si>
  <si>
    <t>朱*伟</t>
  </si>
  <si>
    <t>李*慧</t>
  </si>
  <si>
    <t>李*宁</t>
  </si>
  <si>
    <t>张*</t>
  </si>
  <si>
    <t>颜*梅</t>
  </si>
  <si>
    <t>李*欢</t>
  </si>
  <si>
    <t>张*婵</t>
  </si>
  <si>
    <t>李*洁</t>
  </si>
  <si>
    <t>蔡*达</t>
  </si>
  <si>
    <t>范*贝</t>
  </si>
  <si>
    <t>张*飞</t>
  </si>
  <si>
    <t>王*逸</t>
  </si>
  <si>
    <t>侯*亮</t>
  </si>
  <si>
    <t>纪*</t>
  </si>
  <si>
    <t>阮*楠</t>
  </si>
  <si>
    <t>王*兰</t>
  </si>
  <si>
    <t>郑*文</t>
  </si>
  <si>
    <t>李*阳</t>
  </si>
  <si>
    <t>王*洋</t>
  </si>
  <si>
    <t xml:space="preserve">宫*健 </t>
  </si>
  <si>
    <t>许*凡</t>
  </si>
  <si>
    <t>祝*慧</t>
  </si>
  <si>
    <t>张*茹</t>
  </si>
  <si>
    <t>王*玉</t>
  </si>
  <si>
    <t>范*歌</t>
  </si>
  <si>
    <t>王*业</t>
  </si>
  <si>
    <t>高*宇</t>
  </si>
  <si>
    <t>孙*</t>
  </si>
  <si>
    <t>苗*</t>
  </si>
  <si>
    <t>梁*全</t>
  </si>
  <si>
    <t>吕*杰</t>
  </si>
  <si>
    <t>李*炫</t>
  </si>
  <si>
    <t>贾*雪</t>
  </si>
  <si>
    <t>高*文</t>
  </si>
  <si>
    <t>刘*佳</t>
  </si>
  <si>
    <t>李*</t>
  </si>
  <si>
    <t>岳*旋</t>
  </si>
  <si>
    <t>刘*涵</t>
  </si>
  <si>
    <t>谢*</t>
  </si>
  <si>
    <t>张*晶</t>
  </si>
  <si>
    <t>孟*</t>
  </si>
  <si>
    <t>姜*翠</t>
  </si>
  <si>
    <t>司*时</t>
  </si>
  <si>
    <t>朱*君</t>
  </si>
  <si>
    <t>邢*</t>
  </si>
  <si>
    <t>朱*</t>
  </si>
  <si>
    <t>王*茹</t>
  </si>
  <si>
    <t>尹*</t>
  </si>
  <si>
    <t>田*紫</t>
  </si>
  <si>
    <t>于*娜</t>
  </si>
  <si>
    <t>张*宇</t>
  </si>
  <si>
    <t>范*光</t>
  </si>
  <si>
    <t>鲍*涵</t>
  </si>
  <si>
    <t>闫*真</t>
  </si>
  <si>
    <t>张*陈</t>
  </si>
  <si>
    <t>苏*质</t>
  </si>
  <si>
    <t>穆*妍</t>
  </si>
  <si>
    <t>刘*倩</t>
  </si>
  <si>
    <t>刘*伟</t>
  </si>
  <si>
    <t>阮*婷</t>
  </si>
  <si>
    <t>闫*丽</t>
  </si>
  <si>
    <t>徐*慧</t>
  </si>
  <si>
    <t>范*媛</t>
  </si>
  <si>
    <t>李*印</t>
  </si>
  <si>
    <t>孙*子</t>
  </si>
  <si>
    <t>李*星</t>
  </si>
  <si>
    <t>巴*利</t>
  </si>
  <si>
    <t>邵*</t>
  </si>
  <si>
    <t>闫*楠</t>
  </si>
  <si>
    <t>邹*旭</t>
  </si>
  <si>
    <t>郭*琳</t>
  </si>
  <si>
    <t>刘*怡</t>
  </si>
  <si>
    <t>赵*洁</t>
  </si>
  <si>
    <t>康*</t>
  </si>
  <si>
    <t>陈*怡</t>
  </si>
  <si>
    <t>付*晴</t>
  </si>
  <si>
    <t>周*杰</t>
  </si>
  <si>
    <t>张*行</t>
  </si>
  <si>
    <t>关*清</t>
  </si>
  <si>
    <t>李*琪</t>
  </si>
  <si>
    <t>常*雪</t>
  </si>
  <si>
    <t>孔*森</t>
  </si>
  <si>
    <t>张*亮</t>
  </si>
  <si>
    <t>赵*艳</t>
  </si>
  <si>
    <t>纪*航</t>
  </si>
  <si>
    <t>王*瑶</t>
  </si>
  <si>
    <t>朱*倩</t>
  </si>
  <si>
    <t>杨*婧</t>
  </si>
  <si>
    <t>汪*</t>
  </si>
  <si>
    <t>吕*薇</t>
  </si>
  <si>
    <t>杨*蓉</t>
  </si>
  <si>
    <t>高*玉</t>
  </si>
  <si>
    <t>李*梅</t>
  </si>
  <si>
    <t>李*曦</t>
  </si>
  <si>
    <t>赵*静</t>
  </si>
  <si>
    <t>薛*</t>
  </si>
  <si>
    <t>王*敏</t>
  </si>
  <si>
    <t>张*欣</t>
  </si>
  <si>
    <t>随*宇</t>
  </si>
  <si>
    <t>桑*</t>
  </si>
  <si>
    <t>于*飞</t>
  </si>
  <si>
    <t>杨*雨</t>
  </si>
  <si>
    <t>唐*哲</t>
  </si>
  <si>
    <t>高*婷</t>
  </si>
  <si>
    <t>王*群</t>
  </si>
  <si>
    <t>刘*辉</t>
  </si>
  <si>
    <t>陶*彤</t>
  </si>
  <si>
    <t>许*华</t>
  </si>
  <si>
    <t>朱*帅</t>
  </si>
  <si>
    <t>赵*迷</t>
  </si>
  <si>
    <t>陶*</t>
  </si>
  <si>
    <t>张*晨</t>
  </si>
  <si>
    <t>吕*</t>
  </si>
  <si>
    <t>袁*</t>
  </si>
  <si>
    <t>王*崎</t>
  </si>
  <si>
    <t>董*瑞</t>
  </si>
  <si>
    <t>王*强</t>
  </si>
  <si>
    <t>孙*丹</t>
  </si>
  <si>
    <t>史*怡</t>
  </si>
  <si>
    <t>丁*</t>
  </si>
  <si>
    <t>蒿*峰</t>
  </si>
  <si>
    <t>宫*晨</t>
  </si>
  <si>
    <t>马*龙</t>
  </si>
  <si>
    <t>高*雅</t>
  </si>
  <si>
    <t>张*元</t>
  </si>
  <si>
    <t>姚*</t>
  </si>
  <si>
    <t>田*铭</t>
  </si>
  <si>
    <t>郭*</t>
  </si>
  <si>
    <t>李*润</t>
  </si>
  <si>
    <t>李*泽</t>
  </si>
  <si>
    <t>王*婷</t>
  </si>
  <si>
    <t>杨*</t>
  </si>
  <si>
    <t>刘*宇</t>
  </si>
  <si>
    <t>马*珺</t>
  </si>
  <si>
    <t>李*晨</t>
  </si>
  <si>
    <t>李*梦</t>
  </si>
  <si>
    <t>鲍*</t>
  </si>
  <si>
    <t>许*国</t>
  </si>
  <si>
    <t>代*</t>
  </si>
  <si>
    <t>范*平</t>
  </si>
  <si>
    <t>彭*梅</t>
  </si>
  <si>
    <t>蔡*为</t>
  </si>
  <si>
    <t>陈*地</t>
  </si>
  <si>
    <t>张*扬</t>
  </si>
  <si>
    <t>朱*路</t>
  </si>
  <si>
    <t>海*</t>
  </si>
  <si>
    <t>耿*露</t>
  </si>
  <si>
    <t>杨*昕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</si>
</sst>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1" xfId="0" applyFont="1" applyFill="1" applyBorder="1">
      <alignment vertical="center"/>
    </xf>
    <xf numFmtId="0" fontId="3" fillId="0" borderId="0" xfId="0" applyFont="1" applyFill="1">
      <alignment vertical="center"/>
    </xf>
    <xf numFmtId="0" fontId="4" fillId="0" borderId="1" xfId="0" applyFont="1" applyFill="1" applyBorder="1">
      <alignment vertical="center"/>
    </xf>
    <xf numFmtId="0" fontId="4" fillId="2" borderId="1" xfId="0" applyFont="1" applyFill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8"/>
  <sheetViews>
    <sheetView tabSelected="1" zoomScale="175" zoomScaleNormal="175" workbookViewId="0">
      <pane ySplit="1" topLeftCell="A2" activePane="bottomLeft" state="frozen"/>
      <selection pane="bottomLeft" activeCell="K10" sqref="K10"/>
    </sheetView>
  </sheetViews>
  <sheetFormatPr defaultRowHeight="13.5" x14ac:dyDescent="0.15"/>
  <cols>
    <col min="1" max="1" width="9" style="2"/>
    <col min="2" max="2" width="5.875" style="2" customWidth="1"/>
    <col min="3" max="3" width="11.125" style="2" customWidth="1"/>
    <col min="4" max="5" width="8.125" style="2" customWidth="1"/>
    <col min="6" max="6" width="15.625" style="2" customWidth="1"/>
    <col min="7" max="7" width="9.25" style="2" customWidth="1"/>
    <col min="8" max="8" width="11.625" style="2" customWidth="1"/>
    <col min="9" max="9" width="9.25" style="2" customWidth="1"/>
    <col min="10" max="10" width="15.5" style="2" customWidth="1"/>
    <col min="11" max="16384" width="9" style="2"/>
  </cols>
  <sheetData>
    <row r="1" spans="1:9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15">
      <c r="A2" s="1" t="s">
        <v>11</v>
      </c>
      <c r="B2" s="1" t="str">
        <f>"女"</f>
        <v>女</v>
      </c>
      <c r="C2" s="1" t="str">
        <f>"23010101"</f>
        <v>23010101</v>
      </c>
      <c r="D2" s="1" t="str">
        <f>"01"</f>
        <v>01</v>
      </c>
      <c r="E2" s="1" t="str">
        <f>"01"</f>
        <v>01</v>
      </c>
      <c r="F2" s="1" t="s">
        <v>9</v>
      </c>
      <c r="G2" s="3">
        <v>63</v>
      </c>
      <c r="H2" s="1">
        <v>84</v>
      </c>
      <c r="I2" s="1">
        <f>G2+H2</f>
        <v>147</v>
      </c>
    </row>
    <row r="3" spans="1:9" x14ac:dyDescent="0.15">
      <c r="A3" s="1" t="s">
        <v>12</v>
      </c>
      <c r="B3" s="1" t="str">
        <f>"女"</f>
        <v>女</v>
      </c>
      <c r="C3" s="1" t="str">
        <f>"23010102"</f>
        <v>23010102</v>
      </c>
      <c r="D3" s="1" t="str">
        <f t="shared" ref="D3:D31" si="0">"01"</f>
        <v>01</v>
      </c>
      <c r="E3" s="1" t="str">
        <f>"02"</f>
        <v>02</v>
      </c>
      <c r="F3" s="1" t="s">
        <v>9</v>
      </c>
      <c r="G3" s="3">
        <v>70</v>
      </c>
      <c r="H3" s="1">
        <v>92</v>
      </c>
      <c r="I3" s="1">
        <f t="shared" ref="I3:I66" si="1">G3+H3</f>
        <v>162</v>
      </c>
    </row>
    <row r="4" spans="1:9" x14ac:dyDescent="0.15">
      <c r="A4" s="1" t="s">
        <v>13</v>
      </c>
      <c r="B4" s="1" t="str">
        <f>"男"</f>
        <v>男</v>
      </c>
      <c r="C4" s="1" t="str">
        <f>"23010103"</f>
        <v>23010103</v>
      </c>
      <c r="D4" s="1" t="str">
        <f t="shared" si="0"/>
        <v>01</v>
      </c>
      <c r="E4" s="1" t="str">
        <f>"03"</f>
        <v>03</v>
      </c>
      <c r="F4" s="1" t="s">
        <v>9</v>
      </c>
      <c r="G4" s="3">
        <v>65</v>
      </c>
      <c r="H4" s="1">
        <v>80</v>
      </c>
      <c r="I4" s="1">
        <f t="shared" si="1"/>
        <v>145</v>
      </c>
    </row>
    <row r="5" spans="1:9" x14ac:dyDescent="0.15">
      <c r="A5" s="1" t="s">
        <v>14</v>
      </c>
      <c r="B5" s="1" t="str">
        <f>"女"</f>
        <v>女</v>
      </c>
      <c r="C5" s="1" t="str">
        <f>"23010104"</f>
        <v>23010104</v>
      </c>
      <c r="D5" s="1" t="str">
        <f t="shared" si="0"/>
        <v>01</v>
      </c>
      <c r="E5" s="1" t="str">
        <f>"04"</f>
        <v>04</v>
      </c>
      <c r="F5" s="1" t="s">
        <v>9</v>
      </c>
      <c r="G5" s="3">
        <v>60</v>
      </c>
      <c r="H5" s="1">
        <v>85</v>
      </c>
      <c r="I5" s="1">
        <f t="shared" si="1"/>
        <v>145</v>
      </c>
    </row>
    <row r="6" spans="1:9" x14ac:dyDescent="0.15">
      <c r="A6" s="1" t="s">
        <v>15</v>
      </c>
      <c r="B6" s="1" t="str">
        <f>"女"</f>
        <v>女</v>
      </c>
      <c r="C6" s="1" t="str">
        <f>"23010105"</f>
        <v>23010105</v>
      </c>
      <c r="D6" s="1" t="str">
        <f t="shared" si="0"/>
        <v>01</v>
      </c>
      <c r="E6" s="1" t="str">
        <f>"05"</f>
        <v>05</v>
      </c>
      <c r="F6" s="1" t="s">
        <v>9</v>
      </c>
      <c r="G6" s="3">
        <v>46</v>
      </c>
      <c r="H6" s="1">
        <v>77</v>
      </c>
      <c r="I6" s="1">
        <f t="shared" si="1"/>
        <v>123</v>
      </c>
    </row>
    <row r="7" spans="1:9" x14ac:dyDescent="0.15">
      <c r="A7" s="1" t="s">
        <v>16</v>
      </c>
      <c r="B7" s="1" t="str">
        <f>"男"</f>
        <v>男</v>
      </c>
      <c r="C7" s="1" t="str">
        <f>"23010106"</f>
        <v>23010106</v>
      </c>
      <c r="D7" s="1" t="str">
        <f t="shared" si="0"/>
        <v>01</v>
      </c>
      <c r="E7" s="1" t="str">
        <f>"06"</f>
        <v>06</v>
      </c>
      <c r="F7" s="1" t="s">
        <v>9</v>
      </c>
      <c r="G7" s="3">
        <v>40</v>
      </c>
      <c r="H7" s="1">
        <v>90</v>
      </c>
      <c r="I7" s="1">
        <f t="shared" si="1"/>
        <v>130</v>
      </c>
    </row>
    <row r="8" spans="1:9" x14ac:dyDescent="0.15">
      <c r="A8" s="1" t="s">
        <v>11</v>
      </c>
      <c r="B8" s="1" t="str">
        <f>"男"</f>
        <v>男</v>
      </c>
      <c r="C8" s="1" t="str">
        <f>"23010107"</f>
        <v>23010107</v>
      </c>
      <c r="D8" s="1" t="str">
        <f t="shared" si="0"/>
        <v>01</v>
      </c>
      <c r="E8" s="1" t="str">
        <f>"07"</f>
        <v>07</v>
      </c>
      <c r="F8" s="1" t="s">
        <v>9</v>
      </c>
      <c r="G8" s="3">
        <v>60</v>
      </c>
      <c r="H8" s="1">
        <v>33</v>
      </c>
      <c r="I8" s="1">
        <f t="shared" si="1"/>
        <v>93</v>
      </c>
    </row>
    <row r="9" spans="1:9" x14ac:dyDescent="0.15">
      <c r="A9" s="1" t="s">
        <v>17</v>
      </c>
      <c r="B9" s="1" t="str">
        <f>"男"</f>
        <v>男</v>
      </c>
      <c r="C9" s="1" t="str">
        <f>"23010108"</f>
        <v>23010108</v>
      </c>
      <c r="D9" s="1" t="str">
        <f t="shared" si="0"/>
        <v>01</v>
      </c>
      <c r="E9" s="1" t="str">
        <f>"08"</f>
        <v>08</v>
      </c>
      <c r="F9" s="1" t="s">
        <v>9</v>
      </c>
      <c r="G9" s="3">
        <v>53</v>
      </c>
      <c r="H9" s="1">
        <v>80</v>
      </c>
      <c r="I9" s="1">
        <f t="shared" si="1"/>
        <v>133</v>
      </c>
    </row>
    <row r="10" spans="1:9" x14ac:dyDescent="0.15">
      <c r="A10" s="1" t="s">
        <v>18</v>
      </c>
      <c r="B10" s="1" t="str">
        <f>"女"</f>
        <v>女</v>
      </c>
      <c r="C10" s="1" t="str">
        <f>"23010109"</f>
        <v>23010109</v>
      </c>
      <c r="D10" s="1" t="str">
        <f t="shared" si="0"/>
        <v>01</v>
      </c>
      <c r="E10" s="1" t="str">
        <f>"09"</f>
        <v>09</v>
      </c>
      <c r="F10" s="1" t="s">
        <v>9</v>
      </c>
      <c r="G10" s="3">
        <v>57</v>
      </c>
      <c r="H10" s="1">
        <v>90</v>
      </c>
      <c r="I10" s="1">
        <f t="shared" si="1"/>
        <v>147</v>
      </c>
    </row>
    <row r="11" spans="1:9" x14ac:dyDescent="0.15">
      <c r="A11" s="1" t="s">
        <v>19</v>
      </c>
      <c r="B11" s="1" t="str">
        <f>"男"</f>
        <v>男</v>
      </c>
      <c r="C11" s="1" t="str">
        <f>"23010110"</f>
        <v>23010110</v>
      </c>
      <c r="D11" s="1" t="str">
        <f t="shared" si="0"/>
        <v>01</v>
      </c>
      <c r="E11" s="1" t="str">
        <f>"10"</f>
        <v>10</v>
      </c>
      <c r="F11" s="1" t="s">
        <v>9</v>
      </c>
      <c r="G11" s="3">
        <v>66</v>
      </c>
      <c r="H11" s="1">
        <v>88</v>
      </c>
      <c r="I11" s="1">
        <f t="shared" si="1"/>
        <v>154</v>
      </c>
    </row>
    <row r="12" spans="1:9" x14ac:dyDescent="0.15">
      <c r="A12" s="1" t="s">
        <v>20</v>
      </c>
      <c r="B12" s="1" t="str">
        <f t="shared" ref="B12:B21" si="2">"女"</f>
        <v>女</v>
      </c>
      <c r="C12" s="1" t="str">
        <f>"23010111"</f>
        <v>23010111</v>
      </c>
      <c r="D12" s="1" t="str">
        <f t="shared" si="0"/>
        <v>01</v>
      </c>
      <c r="E12" s="1" t="str">
        <f>"11"</f>
        <v>11</v>
      </c>
      <c r="F12" s="1" t="s">
        <v>9</v>
      </c>
      <c r="G12" s="3">
        <v>53</v>
      </c>
      <c r="H12" s="1">
        <v>92</v>
      </c>
      <c r="I12" s="1">
        <f t="shared" si="1"/>
        <v>145</v>
      </c>
    </row>
    <row r="13" spans="1:9" x14ac:dyDescent="0.15">
      <c r="A13" s="1" t="s">
        <v>21</v>
      </c>
      <c r="B13" s="1" t="str">
        <f t="shared" si="2"/>
        <v>女</v>
      </c>
      <c r="C13" s="1" t="str">
        <f>"23010112"</f>
        <v>23010112</v>
      </c>
      <c r="D13" s="1" t="str">
        <f t="shared" si="0"/>
        <v>01</v>
      </c>
      <c r="E13" s="1" t="str">
        <f>"12"</f>
        <v>12</v>
      </c>
      <c r="F13" s="1" t="s">
        <v>9</v>
      </c>
      <c r="G13" s="3">
        <v>47</v>
      </c>
      <c r="H13" s="1">
        <v>87</v>
      </c>
      <c r="I13" s="1">
        <f t="shared" si="1"/>
        <v>134</v>
      </c>
    </row>
    <row r="14" spans="1:9" x14ac:dyDescent="0.15">
      <c r="A14" s="1" t="s">
        <v>22</v>
      </c>
      <c r="B14" s="1" t="str">
        <f t="shared" si="2"/>
        <v>女</v>
      </c>
      <c r="C14" s="1" t="str">
        <f>"23010113"</f>
        <v>23010113</v>
      </c>
      <c r="D14" s="1" t="str">
        <f t="shared" si="0"/>
        <v>01</v>
      </c>
      <c r="E14" s="1" t="str">
        <f>"13"</f>
        <v>13</v>
      </c>
      <c r="F14" s="1" t="s">
        <v>9</v>
      </c>
      <c r="G14" s="3">
        <v>55</v>
      </c>
      <c r="H14" s="1">
        <v>74</v>
      </c>
      <c r="I14" s="1">
        <f t="shared" si="1"/>
        <v>129</v>
      </c>
    </row>
    <row r="15" spans="1:9" x14ac:dyDescent="0.15">
      <c r="A15" s="1" t="s">
        <v>23</v>
      </c>
      <c r="B15" s="1" t="str">
        <f t="shared" si="2"/>
        <v>女</v>
      </c>
      <c r="C15" s="1" t="str">
        <f>"23010114"</f>
        <v>23010114</v>
      </c>
      <c r="D15" s="1" t="str">
        <f t="shared" si="0"/>
        <v>01</v>
      </c>
      <c r="E15" s="1" t="str">
        <f>"14"</f>
        <v>14</v>
      </c>
      <c r="F15" s="1" t="s">
        <v>9</v>
      </c>
      <c r="G15" s="1">
        <v>47</v>
      </c>
      <c r="H15" s="1">
        <v>42</v>
      </c>
      <c r="I15" s="1">
        <f t="shared" si="1"/>
        <v>89</v>
      </c>
    </row>
    <row r="16" spans="1:9" x14ac:dyDescent="0.15">
      <c r="A16" s="1" t="s">
        <v>24</v>
      </c>
      <c r="B16" s="1" t="str">
        <f t="shared" si="2"/>
        <v>女</v>
      </c>
      <c r="C16" s="1" t="str">
        <f>"23010115"</f>
        <v>23010115</v>
      </c>
      <c r="D16" s="1" t="str">
        <f t="shared" si="0"/>
        <v>01</v>
      </c>
      <c r="E16" s="1" t="str">
        <f>"15"</f>
        <v>15</v>
      </c>
      <c r="F16" s="1" t="s">
        <v>9</v>
      </c>
      <c r="G16" s="3">
        <v>58</v>
      </c>
      <c r="H16" s="1">
        <v>100</v>
      </c>
      <c r="I16" s="1">
        <f t="shared" si="1"/>
        <v>158</v>
      </c>
    </row>
    <row r="17" spans="1:9" x14ac:dyDescent="0.15">
      <c r="A17" s="1" t="s">
        <v>25</v>
      </c>
      <c r="B17" s="1" t="str">
        <f t="shared" si="2"/>
        <v>女</v>
      </c>
      <c r="C17" s="1" t="str">
        <f>"23010116"</f>
        <v>23010116</v>
      </c>
      <c r="D17" s="1" t="str">
        <f t="shared" si="0"/>
        <v>01</v>
      </c>
      <c r="E17" s="1" t="str">
        <f>"16"</f>
        <v>16</v>
      </c>
      <c r="F17" s="1" t="s">
        <v>9</v>
      </c>
      <c r="G17" s="3">
        <v>45</v>
      </c>
      <c r="H17" s="1">
        <v>76</v>
      </c>
      <c r="I17" s="1">
        <f t="shared" si="1"/>
        <v>121</v>
      </c>
    </row>
    <row r="18" spans="1:9" x14ac:dyDescent="0.15">
      <c r="A18" s="1" t="s">
        <v>26</v>
      </c>
      <c r="B18" s="1" t="str">
        <f t="shared" si="2"/>
        <v>女</v>
      </c>
      <c r="C18" s="1" t="str">
        <f>"23010117"</f>
        <v>23010117</v>
      </c>
      <c r="D18" s="1" t="str">
        <f t="shared" si="0"/>
        <v>01</v>
      </c>
      <c r="E18" s="1" t="str">
        <f>"17"</f>
        <v>17</v>
      </c>
      <c r="F18" s="1" t="s">
        <v>9</v>
      </c>
      <c r="G18" s="3">
        <v>49</v>
      </c>
      <c r="H18" s="1">
        <v>77</v>
      </c>
      <c r="I18" s="1">
        <f t="shared" si="1"/>
        <v>126</v>
      </c>
    </row>
    <row r="19" spans="1:9" x14ac:dyDescent="0.15">
      <c r="A19" s="1" t="s">
        <v>15</v>
      </c>
      <c r="B19" s="1" t="str">
        <f t="shared" si="2"/>
        <v>女</v>
      </c>
      <c r="C19" s="1" t="str">
        <f>"23010118"</f>
        <v>23010118</v>
      </c>
      <c r="D19" s="1" t="str">
        <f t="shared" si="0"/>
        <v>01</v>
      </c>
      <c r="E19" s="1" t="str">
        <f>"18"</f>
        <v>18</v>
      </c>
      <c r="F19" s="1" t="s">
        <v>9</v>
      </c>
      <c r="G19" s="1">
        <v>42</v>
      </c>
      <c r="H19" s="1">
        <v>52</v>
      </c>
      <c r="I19" s="1">
        <f t="shared" si="1"/>
        <v>94</v>
      </c>
    </row>
    <row r="20" spans="1:9" x14ac:dyDescent="0.15">
      <c r="A20" s="1" t="s">
        <v>27</v>
      </c>
      <c r="B20" s="1" t="str">
        <f t="shared" si="2"/>
        <v>女</v>
      </c>
      <c r="C20" s="1" t="str">
        <f>"23010119"</f>
        <v>23010119</v>
      </c>
      <c r="D20" s="1" t="str">
        <f t="shared" si="0"/>
        <v>01</v>
      </c>
      <c r="E20" s="1" t="str">
        <f>"19"</f>
        <v>19</v>
      </c>
      <c r="F20" s="1" t="s">
        <v>9</v>
      </c>
      <c r="G20" s="3">
        <v>64</v>
      </c>
      <c r="H20" s="1">
        <v>87</v>
      </c>
      <c r="I20" s="1">
        <f t="shared" si="1"/>
        <v>151</v>
      </c>
    </row>
    <row r="21" spans="1:9" x14ac:dyDescent="0.15">
      <c r="A21" s="1" t="s">
        <v>28</v>
      </c>
      <c r="B21" s="1" t="str">
        <f t="shared" si="2"/>
        <v>女</v>
      </c>
      <c r="C21" s="1" t="str">
        <f>"23010120"</f>
        <v>23010120</v>
      </c>
      <c r="D21" s="1" t="str">
        <f t="shared" si="0"/>
        <v>01</v>
      </c>
      <c r="E21" s="1" t="str">
        <f>"20"</f>
        <v>20</v>
      </c>
      <c r="F21" s="1" t="s">
        <v>9</v>
      </c>
      <c r="G21" s="3">
        <v>40</v>
      </c>
      <c r="H21" s="1">
        <v>80</v>
      </c>
      <c r="I21" s="1">
        <f t="shared" si="1"/>
        <v>120</v>
      </c>
    </row>
    <row r="22" spans="1:9" x14ac:dyDescent="0.15">
      <c r="A22" s="1" t="s">
        <v>29</v>
      </c>
      <c r="B22" s="1" t="str">
        <f>"男"</f>
        <v>男</v>
      </c>
      <c r="C22" s="1" t="str">
        <f>"23010121"</f>
        <v>23010121</v>
      </c>
      <c r="D22" s="1" t="str">
        <f t="shared" si="0"/>
        <v>01</v>
      </c>
      <c r="E22" s="1" t="str">
        <f>"21"</f>
        <v>21</v>
      </c>
      <c r="F22" s="1" t="s">
        <v>9</v>
      </c>
      <c r="G22" s="1">
        <v>0</v>
      </c>
      <c r="H22" s="1">
        <v>0</v>
      </c>
      <c r="I22" s="1">
        <f t="shared" si="1"/>
        <v>0</v>
      </c>
    </row>
    <row r="23" spans="1:9" x14ac:dyDescent="0.15">
      <c r="A23" s="1" t="s">
        <v>30</v>
      </c>
      <c r="B23" s="1" t="str">
        <f>"男"</f>
        <v>男</v>
      </c>
      <c r="C23" s="1" t="str">
        <f>"23010122"</f>
        <v>23010122</v>
      </c>
      <c r="D23" s="1" t="str">
        <f t="shared" si="0"/>
        <v>01</v>
      </c>
      <c r="E23" s="1" t="str">
        <f>"22"</f>
        <v>22</v>
      </c>
      <c r="F23" s="1" t="s">
        <v>9</v>
      </c>
      <c r="G23" s="1">
        <v>0</v>
      </c>
      <c r="H23" s="1">
        <v>0</v>
      </c>
      <c r="I23" s="1">
        <f t="shared" si="1"/>
        <v>0</v>
      </c>
    </row>
    <row r="24" spans="1:9" x14ac:dyDescent="0.15">
      <c r="A24" s="1" t="s">
        <v>31</v>
      </c>
      <c r="B24" s="1" t="str">
        <f>"男"</f>
        <v>男</v>
      </c>
      <c r="C24" s="1" t="str">
        <f>"23010123"</f>
        <v>23010123</v>
      </c>
      <c r="D24" s="1" t="str">
        <f t="shared" si="0"/>
        <v>01</v>
      </c>
      <c r="E24" s="1" t="str">
        <f>"23"</f>
        <v>23</v>
      </c>
      <c r="F24" s="1" t="s">
        <v>9</v>
      </c>
      <c r="G24" s="1">
        <v>40</v>
      </c>
      <c r="H24" s="1">
        <v>39</v>
      </c>
      <c r="I24" s="1">
        <f t="shared" si="1"/>
        <v>79</v>
      </c>
    </row>
    <row r="25" spans="1:9" x14ac:dyDescent="0.15">
      <c r="A25" s="1" t="s">
        <v>32</v>
      </c>
      <c r="B25" s="1" t="str">
        <f t="shared" ref="B25:B36" si="3">"女"</f>
        <v>女</v>
      </c>
      <c r="C25" s="1" t="str">
        <f>"23010124"</f>
        <v>23010124</v>
      </c>
      <c r="D25" s="1" t="str">
        <f t="shared" si="0"/>
        <v>01</v>
      </c>
      <c r="E25" s="1" t="str">
        <f>"24"</f>
        <v>24</v>
      </c>
      <c r="F25" s="1" t="s">
        <v>9</v>
      </c>
      <c r="G25" s="1">
        <v>0</v>
      </c>
      <c r="H25" s="1">
        <v>0</v>
      </c>
      <c r="I25" s="1">
        <f t="shared" si="1"/>
        <v>0</v>
      </c>
    </row>
    <row r="26" spans="1:9" x14ac:dyDescent="0.15">
      <c r="A26" s="1" t="s">
        <v>33</v>
      </c>
      <c r="B26" s="1" t="str">
        <f t="shared" si="3"/>
        <v>女</v>
      </c>
      <c r="C26" s="1" t="str">
        <f>"23010125"</f>
        <v>23010125</v>
      </c>
      <c r="D26" s="1" t="str">
        <f t="shared" si="0"/>
        <v>01</v>
      </c>
      <c r="E26" s="1" t="str">
        <f>"25"</f>
        <v>25</v>
      </c>
      <c r="F26" s="1" t="s">
        <v>9</v>
      </c>
      <c r="G26" s="3">
        <v>51</v>
      </c>
      <c r="H26" s="1">
        <v>83</v>
      </c>
      <c r="I26" s="1">
        <f t="shared" si="1"/>
        <v>134</v>
      </c>
    </row>
    <row r="27" spans="1:9" x14ac:dyDescent="0.15">
      <c r="A27" s="1" t="s">
        <v>34</v>
      </c>
      <c r="B27" s="1" t="str">
        <f t="shared" si="3"/>
        <v>女</v>
      </c>
      <c r="C27" s="1" t="str">
        <f>"23010126"</f>
        <v>23010126</v>
      </c>
      <c r="D27" s="1" t="str">
        <f t="shared" si="0"/>
        <v>01</v>
      </c>
      <c r="E27" s="1" t="str">
        <f>"26"</f>
        <v>26</v>
      </c>
      <c r="F27" s="1" t="s">
        <v>9</v>
      </c>
      <c r="G27" s="3">
        <v>62</v>
      </c>
      <c r="H27" s="1">
        <v>95</v>
      </c>
      <c r="I27" s="1">
        <f t="shared" si="1"/>
        <v>157</v>
      </c>
    </row>
    <row r="28" spans="1:9" x14ac:dyDescent="0.15">
      <c r="A28" s="1" t="s">
        <v>11</v>
      </c>
      <c r="B28" s="1" t="str">
        <f t="shared" si="3"/>
        <v>女</v>
      </c>
      <c r="C28" s="1" t="str">
        <f>"23010127"</f>
        <v>23010127</v>
      </c>
      <c r="D28" s="1" t="str">
        <f t="shared" si="0"/>
        <v>01</v>
      </c>
      <c r="E28" s="1" t="str">
        <f>"27"</f>
        <v>27</v>
      </c>
      <c r="F28" s="1" t="s">
        <v>9</v>
      </c>
      <c r="G28" s="3">
        <v>41</v>
      </c>
      <c r="H28" s="1">
        <v>60</v>
      </c>
      <c r="I28" s="1">
        <f t="shared" si="1"/>
        <v>101</v>
      </c>
    </row>
    <row r="29" spans="1:9" x14ac:dyDescent="0.15">
      <c r="A29" s="1" t="s">
        <v>35</v>
      </c>
      <c r="B29" s="1" t="str">
        <f t="shared" si="3"/>
        <v>女</v>
      </c>
      <c r="C29" s="1" t="str">
        <f>"23010128"</f>
        <v>23010128</v>
      </c>
      <c r="D29" s="1" t="str">
        <f t="shared" si="0"/>
        <v>01</v>
      </c>
      <c r="E29" s="1" t="str">
        <f>"28"</f>
        <v>28</v>
      </c>
      <c r="F29" s="1" t="s">
        <v>9</v>
      </c>
      <c r="G29" s="4">
        <v>47</v>
      </c>
      <c r="H29" s="1">
        <v>95</v>
      </c>
      <c r="I29" s="1">
        <f t="shared" si="1"/>
        <v>142</v>
      </c>
    </row>
    <row r="30" spans="1:9" x14ac:dyDescent="0.15">
      <c r="A30" s="1" t="s">
        <v>36</v>
      </c>
      <c r="B30" s="1" t="str">
        <f t="shared" si="3"/>
        <v>女</v>
      </c>
      <c r="C30" s="1" t="str">
        <f>"23010129"</f>
        <v>23010129</v>
      </c>
      <c r="D30" s="1" t="str">
        <f t="shared" si="0"/>
        <v>01</v>
      </c>
      <c r="E30" s="1" t="str">
        <f>"29"</f>
        <v>29</v>
      </c>
      <c r="F30" s="1" t="s">
        <v>9</v>
      </c>
      <c r="G30" s="3">
        <v>49</v>
      </c>
      <c r="H30" s="1">
        <v>87</v>
      </c>
      <c r="I30" s="1">
        <f t="shared" si="1"/>
        <v>136</v>
      </c>
    </row>
    <row r="31" spans="1:9" x14ac:dyDescent="0.15">
      <c r="A31" s="1" t="s">
        <v>37</v>
      </c>
      <c r="B31" s="1" t="str">
        <f t="shared" si="3"/>
        <v>女</v>
      </c>
      <c r="C31" s="1" t="str">
        <f>"23010130"</f>
        <v>23010130</v>
      </c>
      <c r="D31" s="1" t="str">
        <f t="shared" si="0"/>
        <v>01</v>
      </c>
      <c r="E31" s="1" t="str">
        <f>"30"</f>
        <v>30</v>
      </c>
      <c r="F31" s="1" t="s">
        <v>9</v>
      </c>
      <c r="G31" s="3">
        <v>53</v>
      </c>
      <c r="H31" s="1">
        <v>85</v>
      </c>
      <c r="I31" s="1">
        <f t="shared" si="1"/>
        <v>138</v>
      </c>
    </row>
    <row r="32" spans="1:9" x14ac:dyDescent="0.15">
      <c r="A32" s="1" t="s">
        <v>38</v>
      </c>
      <c r="B32" s="1" t="str">
        <f t="shared" si="3"/>
        <v>女</v>
      </c>
      <c r="C32" s="1" t="str">
        <f>"23010201"</f>
        <v>23010201</v>
      </c>
      <c r="D32" s="1" t="str">
        <f t="shared" ref="D32:D61" si="4">"02"</f>
        <v>02</v>
      </c>
      <c r="E32" s="1" t="str">
        <f>"01"</f>
        <v>01</v>
      </c>
      <c r="F32" s="1" t="s">
        <v>9</v>
      </c>
      <c r="G32" s="1">
        <v>35</v>
      </c>
      <c r="H32" s="1">
        <v>53</v>
      </c>
      <c r="I32" s="1">
        <f t="shared" si="1"/>
        <v>88</v>
      </c>
    </row>
    <row r="33" spans="1:9" x14ac:dyDescent="0.15">
      <c r="A33" s="1" t="s">
        <v>39</v>
      </c>
      <c r="B33" s="1" t="str">
        <f t="shared" si="3"/>
        <v>女</v>
      </c>
      <c r="C33" s="1" t="str">
        <f>"23010202"</f>
        <v>23010202</v>
      </c>
      <c r="D33" s="1" t="str">
        <f t="shared" si="4"/>
        <v>02</v>
      </c>
      <c r="E33" s="1" t="str">
        <f>"02"</f>
        <v>02</v>
      </c>
      <c r="F33" s="1" t="s">
        <v>9</v>
      </c>
      <c r="G33" s="3">
        <v>63</v>
      </c>
      <c r="H33" s="1">
        <v>83</v>
      </c>
      <c r="I33" s="1">
        <f t="shared" si="1"/>
        <v>146</v>
      </c>
    </row>
    <row r="34" spans="1:9" x14ac:dyDescent="0.15">
      <c r="A34" s="1" t="s">
        <v>40</v>
      </c>
      <c r="B34" s="1" t="str">
        <f t="shared" si="3"/>
        <v>女</v>
      </c>
      <c r="C34" s="1" t="str">
        <f>"23010203"</f>
        <v>23010203</v>
      </c>
      <c r="D34" s="1" t="str">
        <f t="shared" si="4"/>
        <v>02</v>
      </c>
      <c r="E34" s="1" t="str">
        <f>"03"</f>
        <v>03</v>
      </c>
      <c r="F34" s="1" t="s">
        <v>9</v>
      </c>
      <c r="G34" s="3">
        <v>62</v>
      </c>
      <c r="H34" s="1">
        <v>81</v>
      </c>
      <c r="I34" s="1">
        <f t="shared" si="1"/>
        <v>143</v>
      </c>
    </row>
    <row r="35" spans="1:9" x14ac:dyDescent="0.15">
      <c r="A35" s="1" t="s">
        <v>41</v>
      </c>
      <c r="B35" s="1" t="str">
        <f t="shared" si="3"/>
        <v>女</v>
      </c>
      <c r="C35" s="1" t="str">
        <f>"23010204"</f>
        <v>23010204</v>
      </c>
      <c r="D35" s="1" t="str">
        <f t="shared" si="4"/>
        <v>02</v>
      </c>
      <c r="E35" s="1" t="str">
        <f>"04"</f>
        <v>04</v>
      </c>
      <c r="F35" s="1" t="s">
        <v>9</v>
      </c>
      <c r="G35" s="3">
        <v>42</v>
      </c>
      <c r="H35" s="1">
        <v>77</v>
      </c>
      <c r="I35" s="1">
        <f t="shared" si="1"/>
        <v>119</v>
      </c>
    </row>
    <row r="36" spans="1:9" x14ac:dyDescent="0.15">
      <c r="A36" s="1" t="s">
        <v>42</v>
      </c>
      <c r="B36" s="1" t="str">
        <f t="shared" si="3"/>
        <v>女</v>
      </c>
      <c r="C36" s="1" t="str">
        <f>"23010205"</f>
        <v>23010205</v>
      </c>
      <c r="D36" s="1" t="str">
        <f t="shared" si="4"/>
        <v>02</v>
      </c>
      <c r="E36" s="1" t="str">
        <f>"05"</f>
        <v>05</v>
      </c>
      <c r="F36" s="1" t="s">
        <v>9</v>
      </c>
      <c r="G36" s="3">
        <v>60</v>
      </c>
      <c r="H36" s="1">
        <v>80</v>
      </c>
      <c r="I36" s="1">
        <f t="shared" si="1"/>
        <v>140</v>
      </c>
    </row>
    <row r="37" spans="1:9" x14ac:dyDescent="0.15">
      <c r="A37" s="1" t="s">
        <v>43</v>
      </c>
      <c r="B37" s="1" t="str">
        <f>"男"</f>
        <v>男</v>
      </c>
      <c r="C37" s="1" t="str">
        <f>"23010206"</f>
        <v>23010206</v>
      </c>
      <c r="D37" s="1" t="str">
        <f t="shared" si="4"/>
        <v>02</v>
      </c>
      <c r="E37" s="1" t="str">
        <f>"06"</f>
        <v>06</v>
      </c>
      <c r="F37" s="1" t="s">
        <v>9</v>
      </c>
      <c r="G37" s="3">
        <v>54</v>
      </c>
      <c r="H37" s="1">
        <v>85</v>
      </c>
      <c r="I37" s="1">
        <f t="shared" si="1"/>
        <v>139</v>
      </c>
    </row>
    <row r="38" spans="1:9" x14ac:dyDescent="0.15">
      <c r="A38" s="1" t="s">
        <v>44</v>
      </c>
      <c r="B38" s="1" t="str">
        <f>"女"</f>
        <v>女</v>
      </c>
      <c r="C38" s="1" t="str">
        <f>"23010207"</f>
        <v>23010207</v>
      </c>
      <c r="D38" s="1" t="str">
        <f t="shared" si="4"/>
        <v>02</v>
      </c>
      <c r="E38" s="1" t="str">
        <f>"07"</f>
        <v>07</v>
      </c>
      <c r="F38" s="1" t="s">
        <v>9</v>
      </c>
      <c r="G38" s="3">
        <v>63</v>
      </c>
      <c r="H38" s="1">
        <v>81</v>
      </c>
      <c r="I38" s="1">
        <f t="shared" si="1"/>
        <v>144</v>
      </c>
    </row>
    <row r="39" spans="1:9" x14ac:dyDescent="0.15">
      <c r="A39" s="1" t="s">
        <v>45</v>
      </c>
      <c r="B39" s="1" t="str">
        <f>"女"</f>
        <v>女</v>
      </c>
      <c r="C39" s="1" t="str">
        <f>"23010208"</f>
        <v>23010208</v>
      </c>
      <c r="D39" s="1" t="str">
        <f t="shared" si="4"/>
        <v>02</v>
      </c>
      <c r="E39" s="1" t="str">
        <f>"08"</f>
        <v>08</v>
      </c>
      <c r="F39" s="1" t="s">
        <v>9</v>
      </c>
      <c r="G39" s="3">
        <v>63</v>
      </c>
      <c r="H39" s="1">
        <v>54</v>
      </c>
      <c r="I39" s="1">
        <f t="shared" si="1"/>
        <v>117</v>
      </c>
    </row>
    <row r="40" spans="1:9" x14ac:dyDescent="0.15">
      <c r="A40" s="1" t="s">
        <v>15</v>
      </c>
      <c r="B40" s="1" t="str">
        <f>"女"</f>
        <v>女</v>
      </c>
      <c r="C40" s="1" t="str">
        <f>"23010209"</f>
        <v>23010209</v>
      </c>
      <c r="D40" s="1" t="str">
        <f t="shared" si="4"/>
        <v>02</v>
      </c>
      <c r="E40" s="1" t="str">
        <f>"09"</f>
        <v>09</v>
      </c>
      <c r="F40" s="1" t="s">
        <v>9</v>
      </c>
      <c r="G40" s="3">
        <v>44</v>
      </c>
      <c r="H40" s="1">
        <v>75</v>
      </c>
      <c r="I40" s="1">
        <f t="shared" si="1"/>
        <v>119</v>
      </c>
    </row>
    <row r="41" spans="1:9" x14ac:dyDescent="0.15">
      <c r="A41" s="1" t="s">
        <v>46</v>
      </c>
      <c r="B41" s="1" t="str">
        <f>"女"</f>
        <v>女</v>
      </c>
      <c r="C41" s="1" t="str">
        <f>"23010210"</f>
        <v>23010210</v>
      </c>
      <c r="D41" s="1" t="str">
        <f t="shared" si="4"/>
        <v>02</v>
      </c>
      <c r="E41" s="1" t="str">
        <f>"10"</f>
        <v>10</v>
      </c>
      <c r="F41" s="1" t="s">
        <v>9</v>
      </c>
      <c r="G41" s="3">
        <v>65</v>
      </c>
      <c r="H41" s="1">
        <v>95</v>
      </c>
      <c r="I41" s="1">
        <f t="shared" si="1"/>
        <v>160</v>
      </c>
    </row>
    <row r="42" spans="1:9" x14ac:dyDescent="0.15">
      <c r="A42" s="1" t="s">
        <v>47</v>
      </c>
      <c r="B42" s="1" t="str">
        <f>"女"</f>
        <v>女</v>
      </c>
      <c r="C42" s="1" t="str">
        <f>"23010211"</f>
        <v>23010211</v>
      </c>
      <c r="D42" s="1" t="str">
        <f t="shared" si="4"/>
        <v>02</v>
      </c>
      <c r="E42" s="1" t="str">
        <f>"11"</f>
        <v>11</v>
      </c>
      <c r="F42" s="1" t="s">
        <v>9</v>
      </c>
      <c r="G42" s="3">
        <v>55</v>
      </c>
      <c r="H42" s="1">
        <v>92</v>
      </c>
      <c r="I42" s="1">
        <f t="shared" si="1"/>
        <v>147</v>
      </c>
    </row>
    <row r="43" spans="1:9" x14ac:dyDescent="0.15">
      <c r="A43" s="1" t="s">
        <v>48</v>
      </c>
      <c r="B43" s="1" t="str">
        <f>"男"</f>
        <v>男</v>
      </c>
      <c r="C43" s="1" t="str">
        <f>"23010212"</f>
        <v>23010212</v>
      </c>
      <c r="D43" s="1" t="str">
        <f t="shared" si="4"/>
        <v>02</v>
      </c>
      <c r="E43" s="1" t="str">
        <f>"12"</f>
        <v>12</v>
      </c>
      <c r="F43" s="1" t="s">
        <v>9</v>
      </c>
      <c r="G43" s="3">
        <v>58</v>
      </c>
      <c r="H43" s="1">
        <v>85</v>
      </c>
      <c r="I43" s="1">
        <f t="shared" si="1"/>
        <v>143</v>
      </c>
    </row>
    <row r="44" spans="1:9" x14ac:dyDescent="0.15">
      <c r="A44" s="1" t="s">
        <v>49</v>
      </c>
      <c r="B44" s="1" t="str">
        <f>"女"</f>
        <v>女</v>
      </c>
      <c r="C44" s="1" t="str">
        <f>"23010213"</f>
        <v>23010213</v>
      </c>
      <c r="D44" s="1" t="str">
        <f t="shared" si="4"/>
        <v>02</v>
      </c>
      <c r="E44" s="1" t="str">
        <f>"13"</f>
        <v>13</v>
      </c>
      <c r="F44" s="1" t="s">
        <v>9</v>
      </c>
      <c r="G44" s="3">
        <v>51</v>
      </c>
      <c r="H44" s="1">
        <v>80</v>
      </c>
      <c r="I44" s="1">
        <f t="shared" si="1"/>
        <v>131</v>
      </c>
    </row>
    <row r="45" spans="1:9" x14ac:dyDescent="0.15">
      <c r="A45" s="1" t="s">
        <v>50</v>
      </c>
      <c r="B45" s="1" t="str">
        <f>"女"</f>
        <v>女</v>
      </c>
      <c r="C45" s="1" t="str">
        <f>"23010214"</f>
        <v>23010214</v>
      </c>
      <c r="D45" s="1" t="str">
        <f t="shared" si="4"/>
        <v>02</v>
      </c>
      <c r="E45" s="1" t="str">
        <f>"14"</f>
        <v>14</v>
      </c>
      <c r="F45" s="1" t="s">
        <v>9</v>
      </c>
      <c r="G45" s="3">
        <v>50</v>
      </c>
      <c r="H45" s="1">
        <v>81</v>
      </c>
      <c r="I45" s="1">
        <f t="shared" si="1"/>
        <v>131</v>
      </c>
    </row>
    <row r="46" spans="1:9" x14ac:dyDescent="0.15">
      <c r="A46" s="1" t="s">
        <v>51</v>
      </c>
      <c r="B46" s="1" t="str">
        <f>"女"</f>
        <v>女</v>
      </c>
      <c r="C46" s="1" t="str">
        <f>"23010215"</f>
        <v>23010215</v>
      </c>
      <c r="D46" s="1" t="str">
        <f t="shared" si="4"/>
        <v>02</v>
      </c>
      <c r="E46" s="1" t="str">
        <f>"15"</f>
        <v>15</v>
      </c>
      <c r="F46" s="1" t="s">
        <v>9</v>
      </c>
      <c r="G46" s="3">
        <v>52</v>
      </c>
      <c r="H46" s="1">
        <v>97</v>
      </c>
      <c r="I46" s="1">
        <f t="shared" si="1"/>
        <v>149</v>
      </c>
    </row>
    <row r="47" spans="1:9" x14ac:dyDescent="0.15">
      <c r="A47" s="1" t="s">
        <v>52</v>
      </c>
      <c r="B47" s="1" t="str">
        <f>"男"</f>
        <v>男</v>
      </c>
      <c r="C47" s="1" t="str">
        <f>"23010216"</f>
        <v>23010216</v>
      </c>
      <c r="D47" s="1" t="str">
        <f t="shared" si="4"/>
        <v>02</v>
      </c>
      <c r="E47" s="1" t="str">
        <f>"16"</f>
        <v>16</v>
      </c>
      <c r="F47" s="1" t="s">
        <v>9</v>
      </c>
      <c r="G47" s="3">
        <v>71</v>
      </c>
      <c r="H47" s="1">
        <v>97</v>
      </c>
      <c r="I47" s="1">
        <f t="shared" si="1"/>
        <v>168</v>
      </c>
    </row>
    <row r="48" spans="1:9" x14ac:dyDescent="0.15">
      <c r="A48" s="1" t="s">
        <v>53</v>
      </c>
      <c r="B48" s="1" t="str">
        <f>"女"</f>
        <v>女</v>
      </c>
      <c r="C48" s="1" t="str">
        <f>"23010217"</f>
        <v>23010217</v>
      </c>
      <c r="D48" s="1" t="str">
        <f t="shared" si="4"/>
        <v>02</v>
      </c>
      <c r="E48" s="1" t="str">
        <f>"17"</f>
        <v>17</v>
      </c>
      <c r="F48" s="1" t="s">
        <v>9</v>
      </c>
      <c r="G48" s="3">
        <v>46</v>
      </c>
      <c r="H48" s="1">
        <v>85</v>
      </c>
      <c r="I48" s="1">
        <f t="shared" si="1"/>
        <v>131</v>
      </c>
    </row>
    <row r="49" spans="1:9" x14ac:dyDescent="0.15">
      <c r="A49" s="1" t="s">
        <v>54</v>
      </c>
      <c r="B49" s="1" t="str">
        <f>"女"</f>
        <v>女</v>
      </c>
      <c r="C49" s="1" t="str">
        <f>"23010218"</f>
        <v>23010218</v>
      </c>
      <c r="D49" s="1" t="str">
        <f t="shared" si="4"/>
        <v>02</v>
      </c>
      <c r="E49" s="1" t="str">
        <f>"18"</f>
        <v>18</v>
      </c>
      <c r="F49" s="1" t="s">
        <v>9</v>
      </c>
      <c r="G49" s="3">
        <v>58</v>
      </c>
      <c r="H49" s="1">
        <v>66</v>
      </c>
      <c r="I49" s="1">
        <f t="shared" si="1"/>
        <v>124</v>
      </c>
    </row>
    <row r="50" spans="1:9" x14ac:dyDescent="0.15">
      <c r="A50" s="1" t="s">
        <v>55</v>
      </c>
      <c r="B50" s="1" t="str">
        <f>"女"</f>
        <v>女</v>
      </c>
      <c r="C50" s="1" t="str">
        <f>"23010219"</f>
        <v>23010219</v>
      </c>
      <c r="D50" s="1" t="str">
        <f t="shared" si="4"/>
        <v>02</v>
      </c>
      <c r="E50" s="1" t="str">
        <f>"19"</f>
        <v>19</v>
      </c>
      <c r="F50" s="1" t="s">
        <v>9</v>
      </c>
      <c r="G50" s="3">
        <v>65</v>
      </c>
      <c r="H50" s="1">
        <v>81</v>
      </c>
      <c r="I50" s="1">
        <f t="shared" si="1"/>
        <v>146</v>
      </c>
    </row>
    <row r="51" spans="1:9" x14ac:dyDescent="0.15">
      <c r="A51" s="1" t="s">
        <v>56</v>
      </c>
      <c r="B51" s="1" t="str">
        <f>"女"</f>
        <v>女</v>
      </c>
      <c r="C51" s="1" t="str">
        <f>"23010220"</f>
        <v>23010220</v>
      </c>
      <c r="D51" s="1" t="str">
        <f t="shared" si="4"/>
        <v>02</v>
      </c>
      <c r="E51" s="1" t="str">
        <f>"20"</f>
        <v>20</v>
      </c>
      <c r="F51" s="1" t="s">
        <v>9</v>
      </c>
      <c r="G51" s="3">
        <v>53</v>
      </c>
      <c r="H51" s="1">
        <v>92</v>
      </c>
      <c r="I51" s="1">
        <f t="shared" si="1"/>
        <v>145</v>
      </c>
    </row>
    <row r="52" spans="1:9" x14ac:dyDescent="0.15">
      <c r="A52" s="1" t="s">
        <v>57</v>
      </c>
      <c r="B52" s="1" t="str">
        <f>"女"</f>
        <v>女</v>
      </c>
      <c r="C52" s="1" t="str">
        <f>"23010221"</f>
        <v>23010221</v>
      </c>
      <c r="D52" s="1" t="str">
        <f t="shared" si="4"/>
        <v>02</v>
      </c>
      <c r="E52" s="1" t="str">
        <f>"21"</f>
        <v>21</v>
      </c>
      <c r="F52" s="1" t="s">
        <v>9</v>
      </c>
      <c r="G52" s="3">
        <v>53</v>
      </c>
      <c r="H52" s="1">
        <v>85</v>
      </c>
      <c r="I52" s="1">
        <f t="shared" si="1"/>
        <v>138</v>
      </c>
    </row>
    <row r="53" spans="1:9" x14ac:dyDescent="0.15">
      <c r="A53" s="1" t="s">
        <v>58</v>
      </c>
      <c r="B53" s="1" t="str">
        <f>"男"</f>
        <v>男</v>
      </c>
      <c r="C53" s="1" t="str">
        <f>"23010222"</f>
        <v>23010222</v>
      </c>
      <c r="D53" s="1" t="str">
        <f t="shared" si="4"/>
        <v>02</v>
      </c>
      <c r="E53" s="1" t="str">
        <f>"22"</f>
        <v>22</v>
      </c>
      <c r="F53" s="1" t="s">
        <v>9</v>
      </c>
      <c r="G53" s="3">
        <v>69</v>
      </c>
      <c r="H53" s="1">
        <v>95</v>
      </c>
      <c r="I53" s="1">
        <f t="shared" si="1"/>
        <v>164</v>
      </c>
    </row>
    <row r="54" spans="1:9" x14ac:dyDescent="0.15">
      <c r="A54" s="1" t="s">
        <v>59</v>
      </c>
      <c r="B54" s="1" t="str">
        <f>"男"</f>
        <v>男</v>
      </c>
      <c r="C54" s="1" t="str">
        <f>"23010223"</f>
        <v>23010223</v>
      </c>
      <c r="D54" s="1" t="str">
        <f t="shared" si="4"/>
        <v>02</v>
      </c>
      <c r="E54" s="1" t="str">
        <f>"23"</f>
        <v>23</v>
      </c>
      <c r="F54" s="1" t="s">
        <v>9</v>
      </c>
      <c r="G54" s="3">
        <v>65</v>
      </c>
      <c r="H54" s="1">
        <v>73</v>
      </c>
      <c r="I54" s="1">
        <f t="shared" si="1"/>
        <v>138</v>
      </c>
    </row>
    <row r="55" spans="1:9" x14ac:dyDescent="0.15">
      <c r="A55" s="1" t="s">
        <v>60</v>
      </c>
      <c r="B55" s="1" t="str">
        <f>"女"</f>
        <v>女</v>
      </c>
      <c r="C55" s="1" t="str">
        <f>"23010224"</f>
        <v>23010224</v>
      </c>
      <c r="D55" s="1" t="str">
        <f t="shared" si="4"/>
        <v>02</v>
      </c>
      <c r="E55" s="1" t="str">
        <f>"24"</f>
        <v>24</v>
      </c>
      <c r="F55" s="1" t="s">
        <v>9</v>
      </c>
      <c r="G55" s="3">
        <v>49</v>
      </c>
      <c r="H55" s="1">
        <v>87</v>
      </c>
      <c r="I55" s="1">
        <f t="shared" si="1"/>
        <v>136</v>
      </c>
    </row>
    <row r="56" spans="1:9" x14ac:dyDescent="0.15">
      <c r="A56" s="1" t="s">
        <v>11</v>
      </c>
      <c r="B56" s="1" t="str">
        <f>"男"</f>
        <v>男</v>
      </c>
      <c r="C56" s="1" t="str">
        <f>"23010225"</f>
        <v>23010225</v>
      </c>
      <c r="D56" s="1" t="str">
        <f t="shared" si="4"/>
        <v>02</v>
      </c>
      <c r="E56" s="1" t="str">
        <f>"25"</f>
        <v>25</v>
      </c>
      <c r="F56" s="1" t="s">
        <v>9</v>
      </c>
      <c r="G56" s="3">
        <v>51</v>
      </c>
      <c r="H56" s="1">
        <v>70</v>
      </c>
      <c r="I56" s="1">
        <f t="shared" si="1"/>
        <v>121</v>
      </c>
    </row>
    <row r="57" spans="1:9" x14ac:dyDescent="0.15">
      <c r="A57" s="1" t="s">
        <v>11</v>
      </c>
      <c r="B57" s="1" t="str">
        <f>"男"</f>
        <v>男</v>
      </c>
      <c r="C57" s="1" t="str">
        <f>"23010226"</f>
        <v>23010226</v>
      </c>
      <c r="D57" s="1" t="str">
        <f t="shared" si="4"/>
        <v>02</v>
      </c>
      <c r="E57" s="1" t="str">
        <f>"26"</f>
        <v>26</v>
      </c>
      <c r="F57" s="1" t="s">
        <v>9</v>
      </c>
      <c r="G57" s="1">
        <v>0</v>
      </c>
      <c r="H57" s="1">
        <v>0</v>
      </c>
      <c r="I57" s="1">
        <f t="shared" si="1"/>
        <v>0</v>
      </c>
    </row>
    <row r="58" spans="1:9" x14ac:dyDescent="0.15">
      <c r="A58" s="1" t="s">
        <v>15</v>
      </c>
      <c r="B58" s="1" t="str">
        <f>"女"</f>
        <v>女</v>
      </c>
      <c r="C58" s="1" t="str">
        <f>"23010227"</f>
        <v>23010227</v>
      </c>
      <c r="D58" s="1" t="str">
        <f t="shared" si="4"/>
        <v>02</v>
      </c>
      <c r="E58" s="1" t="str">
        <f>"27"</f>
        <v>27</v>
      </c>
      <c r="F58" s="1" t="s">
        <v>9</v>
      </c>
      <c r="G58" s="1">
        <v>0</v>
      </c>
      <c r="H58" s="1">
        <v>0</v>
      </c>
      <c r="I58" s="1">
        <f t="shared" si="1"/>
        <v>0</v>
      </c>
    </row>
    <row r="59" spans="1:9" x14ac:dyDescent="0.15">
      <c r="A59" s="1" t="s">
        <v>61</v>
      </c>
      <c r="B59" s="1" t="str">
        <f>"女"</f>
        <v>女</v>
      </c>
      <c r="C59" s="1" t="str">
        <f>"23010228"</f>
        <v>23010228</v>
      </c>
      <c r="D59" s="1" t="str">
        <f t="shared" si="4"/>
        <v>02</v>
      </c>
      <c r="E59" s="1" t="str">
        <f>"28"</f>
        <v>28</v>
      </c>
      <c r="F59" s="1" t="s">
        <v>9</v>
      </c>
      <c r="G59" s="3">
        <v>63</v>
      </c>
      <c r="H59" s="1">
        <v>93</v>
      </c>
      <c r="I59" s="1">
        <f t="shared" si="1"/>
        <v>156</v>
      </c>
    </row>
    <row r="60" spans="1:9" x14ac:dyDescent="0.15">
      <c r="A60" s="1" t="s">
        <v>62</v>
      </c>
      <c r="B60" s="1" t="str">
        <f>"女"</f>
        <v>女</v>
      </c>
      <c r="C60" s="1" t="str">
        <f>"23010229"</f>
        <v>23010229</v>
      </c>
      <c r="D60" s="1" t="str">
        <f t="shared" si="4"/>
        <v>02</v>
      </c>
      <c r="E60" s="1" t="str">
        <f>"29"</f>
        <v>29</v>
      </c>
      <c r="F60" s="1" t="s">
        <v>9</v>
      </c>
      <c r="G60" s="3">
        <v>60</v>
      </c>
      <c r="H60" s="1">
        <v>84</v>
      </c>
      <c r="I60" s="1">
        <f t="shared" si="1"/>
        <v>144</v>
      </c>
    </row>
    <row r="61" spans="1:9" x14ac:dyDescent="0.15">
      <c r="A61" s="1" t="s">
        <v>63</v>
      </c>
      <c r="B61" s="1" t="str">
        <f>"女"</f>
        <v>女</v>
      </c>
      <c r="C61" s="1" t="str">
        <f>"23010230"</f>
        <v>23010230</v>
      </c>
      <c r="D61" s="1" t="str">
        <f t="shared" si="4"/>
        <v>02</v>
      </c>
      <c r="E61" s="1" t="str">
        <f>"30"</f>
        <v>30</v>
      </c>
      <c r="F61" s="1" t="s">
        <v>9</v>
      </c>
      <c r="G61" s="3">
        <v>45</v>
      </c>
      <c r="H61" s="1">
        <v>75</v>
      </c>
      <c r="I61" s="1">
        <f t="shared" si="1"/>
        <v>120</v>
      </c>
    </row>
    <row r="62" spans="1:9" x14ac:dyDescent="0.15">
      <c r="A62" s="1" t="s">
        <v>64</v>
      </c>
      <c r="B62" s="1" t="str">
        <f>"男"</f>
        <v>男</v>
      </c>
      <c r="C62" s="1" t="str">
        <f>"23010301"</f>
        <v>23010301</v>
      </c>
      <c r="D62" s="1" t="str">
        <f t="shared" ref="D62:D91" si="5">"03"</f>
        <v>03</v>
      </c>
      <c r="E62" s="1" t="str">
        <f>"01"</f>
        <v>01</v>
      </c>
      <c r="F62" s="1" t="s">
        <v>9</v>
      </c>
      <c r="G62" s="1">
        <v>0</v>
      </c>
      <c r="H62" s="1">
        <v>0</v>
      </c>
      <c r="I62" s="1">
        <f t="shared" si="1"/>
        <v>0</v>
      </c>
    </row>
    <row r="63" spans="1:9" x14ac:dyDescent="0.15">
      <c r="A63" s="1" t="s">
        <v>65</v>
      </c>
      <c r="B63" s="1" t="str">
        <f>"女"</f>
        <v>女</v>
      </c>
      <c r="C63" s="1" t="str">
        <f>"23010302"</f>
        <v>23010302</v>
      </c>
      <c r="D63" s="1" t="str">
        <f t="shared" si="5"/>
        <v>03</v>
      </c>
      <c r="E63" s="1" t="str">
        <f>"02"</f>
        <v>02</v>
      </c>
      <c r="F63" s="1" t="s">
        <v>9</v>
      </c>
      <c r="G63" s="1">
        <v>0</v>
      </c>
      <c r="H63" s="1">
        <v>0</v>
      </c>
      <c r="I63" s="1">
        <f t="shared" si="1"/>
        <v>0</v>
      </c>
    </row>
    <row r="64" spans="1:9" x14ac:dyDescent="0.15">
      <c r="A64" s="1" t="s">
        <v>66</v>
      </c>
      <c r="B64" s="1" t="str">
        <f>"女"</f>
        <v>女</v>
      </c>
      <c r="C64" s="1" t="str">
        <f>"23010303"</f>
        <v>23010303</v>
      </c>
      <c r="D64" s="1" t="str">
        <f t="shared" si="5"/>
        <v>03</v>
      </c>
      <c r="E64" s="1" t="str">
        <f>"03"</f>
        <v>03</v>
      </c>
      <c r="F64" s="1" t="s">
        <v>9</v>
      </c>
      <c r="G64" s="1">
        <v>0</v>
      </c>
      <c r="H64" s="1">
        <v>0</v>
      </c>
      <c r="I64" s="1">
        <f t="shared" si="1"/>
        <v>0</v>
      </c>
    </row>
    <row r="65" spans="1:9" x14ac:dyDescent="0.15">
      <c r="A65" s="1" t="s">
        <v>67</v>
      </c>
      <c r="B65" s="1" t="str">
        <f>"男"</f>
        <v>男</v>
      </c>
      <c r="C65" s="1" t="str">
        <f>"23010304"</f>
        <v>23010304</v>
      </c>
      <c r="D65" s="1" t="str">
        <f t="shared" si="5"/>
        <v>03</v>
      </c>
      <c r="E65" s="1" t="str">
        <f>"04"</f>
        <v>04</v>
      </c>
      <c r="F65" s="1" t="s">
        <v>9</v>
      </c>
      <c r="G65" s="3">
        <v>54</v>
      </c>
      <c r="H65" s="1">
        <v>85</v>
      </c>
      <c r="I65" s="1">
        <f t="shared" si="1"/>
        <v>139</v>
      </c>
    </row>
    <row r="66" spans="1:9" x14ac:dyDescent="0.15">
      <c r="A66" s="1" t="s">
        <v>68</v>
      </c>
      <c r="B66" s="1" t="str">
        <f>"男"</f>
        <v>男</v>
      </c>
      <c r="C66" s="1" t="str">
        <f>"23010305"</f>
        <v>23010305</v>
      </c>
      <c r="D66" s="1" t="str">
        <f t="shared" si="5"/>
        <v>03</v>
      </c>
      <c r="E66" s="1" t="str">
        <f>"05"</f>
        <v>05</v>
      </c>
      <c r="F66" s="1" t="s">
        <v>9</v>
      </c>
      <c r="G66" s="3">
        <v>65</v>
      </c>
      <c r="H66" s="1">
        <v>93</v>
      </c>
      <c r="I66" s="1">
        <f t="shared" si="1"/>
        <v>158</v>
      </c>
    </row>
    <row r="67" spans="1:9" x14ac:dyDescent="0.15">
      <c r="A67" s="1" t="s">
        <v>69</v>
      </c>
      <c r="B67" s="1" t="str">
        <f>"女"</f>
        <v>女</v>
      </c>
      <c r="C67" s="1" t="str">
        <f>"23010306"</f>
        <v>23010306</v>
      </c>
      <c r="D67" s="1" t="str">
        <f t="shared" si="5"/>
        <v>03</v>
      </c>
      <c r="E67" s="1" t="str">
        <f>"06"</f>
        <v>06</v>
      </c>
      <c r="F67" s="1" t="s">
        <v>9</v>
      </c>
      <c r="G67" s="3">
        <v>51</v>
      </c>
      <c r="H67" s="1">
        <v>92</v>
      </c>
      <c r="I67" s="1">
        <f t="shared" ref="I67:I130" si="6">G67+H67</f>
        <v>143</v>
      </c>
    </row>
    <row r="68" spans="1:9" x14ac:dyDescent="0.15">
      <c r="A68" s="1" t="s">
        <v>70</v>
      </c>
      <c r="B68" s="1" t="str">
        <f>"男"</f>
        <v>男</v>
      </c>
      <c r="C68" s="1" t="str">
        <f>"23010307"</f>
        <v>23010307</v>
      </c>
      <c r="D68" s="1" t="str">
        <f t="shared" si="5"/>
        <v>03</v>
      </c>
      <c r="E68" s="1" t="str">
        <f>"07"</f>
        <v>07</v>
      </c>
      <c r="F68" s="1" t="s">
        <v>9</v>
      </c>
      <c r="G68" s="3">
        <v>50</v>
      </c>
      <c r="H68" s="1">
        <v>77</v>
      </c>
      <c r="I68" s="1">
        <f t="shared" si="6"/>
        <v>127</v>
      </c>
    </row>
    <row r="69" spans="1:9" x14ac:dyDescent="0.15">
      <c r="A69" s="1" t="s">
        <v>71</v>
      </c>
      <c r="B69" s="1" t="str">
        <f t="shared" ref="B69:B75" si="7">"女"</f>
        <v>女</v>
      </c>
      <c r="C69" s="1" t="str">
        <f>"23010308"</f>
        <v>23010308</v>
      </c>
      <c r="D69" s="1" t="str">
        <f t="shared" si="5"/>
        <v>03</v>
      </c>
      <c r="E69" s="1" t="str">
        <f>"08"</f>
        <v>08</v>
      </c>
      <c r="F69" s="1" t="s">
        <v>9</v>
      </c>
      <c r="G69" s="3">
        <v>51</v>
      </c>
      <c r="H69" s="1">
        <v>95</v>
      </c>
      <c r="I69" s="1">
        <f t="shared" si="6"/>
        <v>146</v>
      </c>
    </row>
    <row r="70" spans="1:9" x14ac:dyDescent="0.15">
      <c r="A70" s="1" t="s">
        <v>72</v>
      </c>
      <c r="B70" s="1" t="str">
        <f t="shared" si="7"/>
        <v>女</v>
      </c>
      <c r="C70" s="1" t="str">
        <f>"23010309"</f>
        <v>23010309</v>
      </c>
      <c r="D70" s="1" t="str">
        <f t="shared" si="5"/>
        <v>03</v>
      </c>
      <c r="E70" s="1" t="str">
        <f>"09"</f>
        <v>09</v>
      </c>
      <c r="F70" s="1" t="s">
        <v>9</v>
      </c>
      <c r="G70" s="3">
        <v>53</v>
      </c>
      <c r="H70" s="1">
        <v>71</v>
      </c>
      <c r="I70" s="1">
        <f t="shared" si="6"/>
        <v>124</v>
      </c>
    </row>
    <row r="71" spans="1:9" x14ac:dyDescent="0.15">
      <c r="A71" s="1" t="s">
        <v>73</v>
      </c>
      <c r="B71" s="1" t="str">
        <f t="shared" si="7"/>
        <v>女</v>
      </c>
      <c r="C71" s="1" t="str">
        <f>"23010310"</f>
        <v>23010310</v>
      </c>
      <c r="D71" s="1" t="str">
        <f t="shared" si="5"/>
        <v>03</v>
      </c>
      <c r="E71" s="1" t="str">
        <f>"10"</f>
        <v>10</v>
      </c>
      <c r="F71" s="1" t="s">
        <v>9</v>
      </c>
      <c r="G71" s="1">
        <v>51</v>
      </c>
      <c r="H71" s="1">
        <v>58</v>
      </c>
      <c r="I71" s="1">
        <f t="shared" si="6"/>
        <v>109</v>
      </c>
    </row>
    <row r="72" spans="1:9" x14ac:dyDescent="0.15">
      <c r="A72" s="1" t="s">
        <v>74</v>
      </c>
      <c r="B72" s="1" t="str">
        <f t="shared" si="7"/>
        <v>女</v>
      </c>
      <c r="C72" s="1" t="str">
        <f>"23010311"</f>
        <v>23010311</v>
      </c>
      <c r="D72" s="1" t="str">
        <f t="shared" si="5"/>
        <v>03</v>
      </c>
      <c r="E72" s="1" t="str">
        <f>"11"</f>
        <v>11</v>
      </c>
      <c r="F72" s="1" t="s">
        <v>9</v>
      </c>
      <c r="G72" s="3">
        <v>55</v>
      </c>
      <c r="H72" s="1">
        <v>84</v>
      </c>
      <c r="I72" s="1">
        <f t="shared" si="6"/>
        <v>139</v>
      </c>
    </row>
    <row r="73" spans="1:9" x14ac:dyDescent="0.15">
      <c r="A73" s="1" t="s">
        <v>75</v>
      </c>
      <c r="B73" s="1" t="str">
        <f t="shared" si="7"/>
        <v>女</v>
      </c>
      <c r="C73" s="1" t="str">
        <f>"23010312"</f>
        <v>23010312</v>
      </c>
      <c r="D73" s="1" t="str">
        <f t="shared" si="5"/>
        <v>03</v>
      </c>
      <c r="E73" s="1" t="str">
        <f>"12"</f>
        <v>12</v>
      </c>
      <c r="F73" s="1" t="s">
        <v>9</v>
      </c>
      <c r="G73" s="3">
        <v>55</v>
      </c>
      <c r="H73" s="1">
        <v>60</v>
      </c>
      <c r="I73" s="1">
        <f t="shared" si="6"/>
        <v>115</v>
      </c>
    </row>
    <row r="74" spans="1:9" x14ac:dyDescent="0.15">
      <c r="A74" s="1" t="s">
        <v>76</v>
      </c>
      <c r="B74" s="1" t="str">
        <f t="shared" si="7"/>
        <v>女</v>
      </c>
      <c r="C74" s="1" t="str">
        <f>"23010313"</f>
        <v>23010313</v>
      </c>
      <c r="D74" s="1" t="str">
        <f t="shared" si="5"/>
        <v>03</v>
      </c>
      <c r="E74" s="1" t="str">
        <f>"13"</f>
        <v>13</v>
      </c>
      <c r="F74" s="1" t="s">
        <v>9</v>
      </c>
      <c r="G74" s="1">
        <v>0</v>
      </c>
      <c r="H74" s="1">
        <v>0</v>
      </c>
      <c r="I74" s="1">
        <f t="shared" si="6"/>
        <v>0</v>
      </c>
    </row>
    <row r="75" spans="1:9" x14ac:dyDescent="0.15">
      <c r="A75" s="1" t="s">
        <v>77</v>
      </c>
      <c r="B75" s="1" t="str">
        <f t="shared" si="7"/>
        <v>女</v>
      </c>
      <c r="C75" s="1" t="str">
        <f>"23010314"</f>
        <v>23010314</v>
      </c>
      <c r="D75" s="1" t="str">
        <f t="shared" si="5"/>
        <v>03</v>
      </c>
      <c r="E75" s="1" t="str">
        <f>"14"</f>
        <v>14</v>
      </c>
      <c r="F75" s="1" t="s">
        <v>9</v>
      </c>
      <c r="G75" s="3">
        <v>53</v>
      </c>
      <c r="H75" s="1">
        <v>76</v>
      </c>
      <c r="I75" s="1">
        <f t="shared" si="6"/>
        <v>129</v>
      </c>
    </row>
    <row r="76" spans="1:9" x14ac:dyDescent="0.15">
      <c r="A76" s="1" t="s">
        <v>78</v>
      </c>
      <c r="B76" s="1" t="str">
        <f>"男"</f>
        <v>男</v>
      </c>
      <c r="C76" s="1" t="str">
        <f>"23010315"</f>
        <v>23010315</v>
      </c>
      <c r="D76" s="1" t="str">
        <f t="shared" si="5"/>
        <v>03</v>
      </c>
      <c r="E76" s="1" t="str">
        <f>"15"</f>
        <v>15</v>
      </c>
      <c r="F76" s="1" t="s">
        <v>9</v>
      </c>
      <c r="G76" s="1">
        <v>0</v>
      </c>
      <c r="H76" s="1">
        <v>0</v>
      </c>
      <c r="I76" s="1">
        <f t="shared" si="6"/>
        <v>0</v>
      </c>
    </row>
    <row r="77" spans="1:9" x14ac:dyDescent="0.15">
      <c r="A77" s="1" t="s">
        <v>79</v>
      </c>
      <c r="B77" s="1" t="str">
        <f>"女"</f>
        <v>女</v>
      </c>
      <c r="C77" s="1" t="str">
        <f>"23010316"</f>
        <v>23010316</v>
      </c>
      <c r="D77" s="1" t="str">
        <f t="shared" si="5"/>
        <v>03</v>
      </c>
      <c r="E77" s="1" t="str">
        <f>"16"</f>
        <v>16</v>
      </c>
      <c r="F77" s="1" t="s">
        <v>9</v>
      </c>
      <c r="G77" s="1">
        <v>0</v>
      </c>
      <c r="H77" s="1">
        <v>0</v>
      </c>
      <c r="I77" s="1">
        <f t="shared" si="6"/>
        <v>0</v>
      </c>
    </row>
    <row r="78" spans="1:9" x14ac:dyDescent="0.15">
      <c r="A78" s="1" t="s">
        <v>80</v>
      </c>
      <c r="B78" s="1" t="str">
        <f>"男"</f>
        <v>男</v>
      </c>
      <c r="C78" s="1" t="str">
        <f>"23010317"</f>
        <v>23010317</v>
      </c>
      <c r="D78" s="1" t="str">
        <f t="shared" si="5"/>
        <v>03</v>
      </c>
      <c r="E78" s="1" t="str">
        <f>"17"</f>
        <v>17</v>
      </c>
      <c r="F78" s="1" t="s">
        <v>9</v>
      </c>
      <c r="G78" s="1">
        <v>0</v>
      </c>
      <c r="H78" s="1">
        <v>0</v>
      </c>
      <c r="I78" s="1">
        <f t="shared" si="6"/>
        <v>0</v>
      </c>
    </row>
    <row r="79" spans="1:9" x14ac:dyDescent="0.15">
      <c r="A79" s="1" t="s">
        <v>81</v>
      </c>
      <c r="B79" s="1" t="str">
        <f>"女"</f>
        <v>女</v>
      </c>
      <c r="C79" s="1" t="str">
        <f>"23010318"</f>
        <v>23010318</v>
      </c>
      <c r="D79" s="1" t="str">
        <f t="shared" si="5"/>
        <v>03</v>
      </c>
      <c r="E79" s="1" t="str">
        <f>"18"</f>
        <v>18</v>
      </c>
      <c r="F79" s="1" t="s">
        <v>9</v>
      </c>
      <c r="G79" s="3">
        <v>68</v>
      </c>
      <c r="H79" s="1">
        <v>83</v>
      </c>
      <c r="I79" s="1">
        <f t="shared" si="6"/>
        <v>151</v>
      </c>
    </row>
    <row r="80" spans="1:9" x14ac:dyDescent="0.15">
      <c r="A80" s="1" t="s">
        <v>82</v>
      </c>
      <c r="B80" s="1" t="str">
        <f>"男"</f>
        <v>男</v>
      </c>
      <c r="C80" s="1" t="str">
        <f>"23010319"</f>
        <v>23010319</v>
      </c>
      <c r="D80" s="1" t="str">
        <f t="shared" si="5"/>
        <v>03</v>
      </c>
      <c r="E80" s="1" t="str">
        <f>"19"</f>
        <v>19</v>
      </c>
      <c r="F80" s="1" t="s">
        <v>9</v>
      </c>
      <c r="G80" s="1">
        <v>41</v>
      </c>
      <c r="H80" s="1">
        <v>39</v>
      </c>
      <c r="I80" s="1">
        <f t="shared" si="6"/>
        <v>80</v>
      </c>
    </row>
    <row r="81" spans="1:9" x14ac:dyDescent="0.15">
      <c r="A81" s="1" t="s">
        <v>11</v>
      </c>
      <c r="B81" s="1" t="str">
        <f t="shared" ref="B81:B86" si="8">"女"</f>
        <v>女</v>
      </c>
      <c r="C81" s="1" t="str">
        <f>"23010320"</f>
        <v>23010320</v>
      </c>
      <c r="D81" s="1" t="str">
        <f t="shared" si="5"/>
        <v>03</v>
      </c>
      <c r="E81" s="1" t="str">
        <f>"20"</f>
        <v>20</v>
      </c>
      <c r="F81" s="1" t="s">
        <v>9</v>
      </c>
      <c r="G81" s="3">
        <v>60</v>
      </c>
      <c r="H81" s="1">
        <v>87</v>
      </c>
      <c r="I81" s="1">
        <f t="shared" si="6"/>
        <v>147</v>
      </c>
    </row>
    <row r="82" spans="1:9" x14ac:dyDescent="0.15">
      <c r="A82" s="1" t="s">
        <v>15</v>
      </c>
      <c r="B82" s="1" t="str">
        <f t="shared" si="8"/>
        <v>女</v>
      </c>
      <c r="C82" s="1" t="str">
        <f>"23010321"</f>
        <v>23010321</v>
      </c>
      <c r="D82" s="1" t="str">
        <f t="shared" si="5"/>
        <v>03</v>
      </c>
      <c r="E82" s="1" t="str">
        <f>"21"</f>
        <v>21</v>
      </c>
      <c r="F82" s="1" t="s">
        <v>9</v>
      </c>
      <c r="G82" s="3">
        <v>39</v>
      </c>
      <c r="H82" s="1">
        <v>73</v>
      </c>
      <c r="I82" s="1">
        <f t="shared" si="6"/>
        <v>112</v>
      </c>
    </row>
    <row r="83" spans="1:9" x14ac:dyDescent="0.15">
      <c r="A83" s="1" t="s">
        <v>83</v>
      </c>
      <c r="B83" s="1" t="str">
        <f t="shared" si="8"/>
        <v>女</v>
      </c>
      <c r="C83" s="1" t="str">
        <f>"23010322"</f>
        <v>23010322</v>
      </c>
      <c r="D83" s="1" t="str">
        <f t="shared" si="5"/>
        <v>03</v>
      </c>
      <c r="E83" s="1" t="str">
        <f>"22"</f>
        <v>22</v>
      </c>
      <c r="F83" s="1" t="s">
        <v>9</v>
      </c>
      <c r="G83" s="3">
        <v>34</v>
      </c>
      <c r="H83" s="1">
        <v>76</v>
      </c>
      <c r="I83" s="1">
        <f t="shared" si="6"/>
        <v>110</v>
      </c>
    </row>
    <row r="84" spans="1:9" x14ac:dyDescent="0.15">
      <c r="A84" s="1" t="s">
        <v>84</v>
      </c>
      <c r="B84" s="1" t="str">
        <f t="shared" si="8"/>
        <v>女</v>
      </c>
      <c r="C84" s="1" t="str">
        <f>"23010323"</f>
        <v>23010323</v>
      </c>
      <c r="D84" s="1" t="str">
        <f t="shared" si="5"/>
        <v>03</v>
      </c>
      <c r="E84" s="1" t="str">
        <f>"23"</f>
        <v>23</v>
      </c>
      <c r="F84" s="1" t="s">
        <v>9</v>
      </c>
      <c r="G84" s="3">
        <v>50</v>
      </c>
      <c r="H84" s="1">
        <v>71</v>
      </c>
      <c r="I84" s="1">
        <f t="shared" si="6"/>
        <v>121</v>
      </c>
    </row>
    <row r="85" spans="1:9" x14ac:dyDescent="0.15">
      <c r="A85" s="1" t="s">
        <v>85</v>
      </c>
      <c r="B85" s="1" t="str">
        <f t="shared" si="8"/>
        <v>女</v>
      </c>
      <c r="C85" s="1" t="str">
        <f>"23010324"</f>
        <v>23010324</v>
      </c>
      <c r="D85" s="1" t="str">
        <f t="shared" si="5"/>
        <v>03</v>
      </c>
      <c r="E85" s="1" t="str">
        <f>"24"</f>
        <v>24</v>
      </c>
      <c r="F85" s="1" t="s">
        <v>9</v>
      </c>
      <c r="G85" s="3">
        <v>50</v>
      </c>
      <c r="H85" s="1">
        <v>76</v>
      </c>
      <c r="I85" s="1">
        <f t="shared" si="6"/>
        <v>126</v>
      </c>
    </row>
    <row r="86" spans="1:9" x14ac:dyDescent="0.15">
      <c r="A86" s="1" t="s">
        <v>86</v>
      </c>
      <c r="B86" s="1" t="str">
        <f t="shared" si="8"/>
        <v>女</v>
      </c>
      <c r="C86" s="1" t="str">
        <f>"23010325"</f>
        <v>23010325</v>
      </c>
      <c r="D86" s="1" t="str">
        <f t="shared" si="5"/>
        <v>03</v>
      </c>
      <c r="E86" s="1" t="str">
        <f>"25"</f>
        <v>25</v>
      </c>
      <c r="F86" s="1" t="s">
        <v>9</v>
      </c>
      <c r="G86" s="1">
        <v>0</v>
      </c>
      <c r="H86" s="1">
        <v>0</v>
      </c>
      <c r="I86" s="1">
        <f t="shared" si="6"/>
        <v>0</v>
      </c>
    </row>
    <row r="87" spans="1:9" x14ac:dyDescent="0.15">
      <c r="A87" s="1" t="s">
        <v>87</v>
      </c>
      <c r="B87" s="1" t="str">
        <f>"男"</f>
        <v>男</v>
      </c>
      <c r="C87" s="1" t="str">
        <f>"23010326"</f>
        <v>23010326</v>
      </c>
      <c r="D87" s="1" t="str">
        <f t="shared" si="5"/>
        <v>03</v>
      </c>
      <c r="E87" s="1" t="str">
        <f>"26"</f>
        <v>26</v>
      </c>
      <c r="F87" s="1" t="s">
        <v>9</v>
      </c>
      <c r="G87" s="3">
        <v>60</v>
      </c>
      <c r="H87" s="1">
        <v>89</v>
      </c>
      <c r="I87" s="1">
        <f t="shared" si="6"/>
        <v>149</v>
      </c>
    </row>
    <row r="88" spans="1:9" x14ac:dyDescent="0.15">
      <c r="A88" s="1" t="s">
        <v>88</v>
      </c>
      <c r="B88" s="1" t="str">
        <f>"女"</f>
        <v>女</v>
      </c>
      <c r="C88" s="1" t="str">
        <f>"23010327"</f>
        <v>23010327</v>
      </c>
      <c r="D88" s="1" t="str">
        <f t="shared" si="5"/>
        <v>03</v>
      </c>
      <c r="E88" s="1" t="str">
        <f>"27"</f>
        <v>27</v>
      </c>
      <c r="F88" s="1" t="s">
        <v>9</v>
      </c>
      <c r="G88" s="3">
        <v>41</v>
      </c>
      <c r="H88" s="1">
        <v>74</v>
      </c>
      <c r="I88" s="1">
        <f t="shared" si="6"/>
        <v>115</v>
      </c>
    </row>
    <row r="89" spans="1:9" x14ac:dyDescent="0.15">
      <c r="A89" s="1" t="s">
        <v>89</v>
      </c>
      <c r="B89" s="1" t="str">
        <f>"男"</f>
        <v>男</v>
      </c>
      <c r="C89" s="1" t="str">
        <f>"23010328"</f>
        <v>23010328</v>
      </c>
      <c r="D89" s="1" t="str">
        <f t="shared" si="5"/>
        <v>03</v>
      </c>
      <c r="E89" s="1" t="str">
        <f>"28"</f>
        <v>28</v>
      </c>
      <c r="F89" s="1" t="s">
        <v>9</v>
      </c>
      <c r="G89" s="1">
        <v>51</v>
      </c>
      <c r="H89" s="1">
        <v>53</v>
      </c>
      <c r="I89" s="1">
        <f t="shared" si="6"/>
        <v>104</v>
      </c>
    </row>
    <row r="90" spans="1:9" x14ac:dyDescent="0.15">
      <c r="A90" s="1" t="s">
        <v>90</v>
      </c>
      <c r="B90" s="1" t="str">
        <f>"女"</f>
        <v>女</v>
      </c>
      <c r="C90" s="1" t="str">
        <f>"23010329"</f>
        <v>23010329</v>
      </c>
      <c r="D90" s="1" t="str">
        <f t="shared" si="5"/>
        <v>03</v>
      </c>
      <c r="E90" s="1" t="str">
        <f>"29"</f>
        <v>29</v>
      </c>
      <c r="F90" s="1" t="s">
        <v>9</v>
      </c>
      <c r="G90" s="3">
        <v>42</v>
      </c>
      <c r="H90" s="1">
        <v>87</v>
      </c>
      <c r="I90" s="1">
        <f t="shared" si="6"/>
        <v>129</v>
      </c>
    </row>
    <row r="91" spans="1:9" x14ac:dyDescent="0.15">
      <c r="A91" s="1" t="s">
        <v>91</v>
      </c>
      <c r="B91" s="1" t="str">
        <f>"女"</f>
        <v>女</v>
      </c>
      <c r="C91" s="1" t="str">
        <f>"23010330"</f>
        <v>23010330</v>
      </c>
      <c r="D91" s="1" t="str">
        <f t="shared" si="5"/>
        <v>03</v>
      </c>
      <c r="E91" s="1" t="str">
        <f>"30"</f>
        <v>30</v>
      </c>
      <c r="F91" s="1" t="s">
        <v>9</v>
      </c>
      <c r="G91" s="3">
        <v>58</v>
      </c>
      <c r="H91" s="1">
        <v>80</v>
      </c>
      <c r="I91" s="1">
        <f t="shared" si="6"/>
        <v>138</v>
      </c>
    </row>
    <row r="92" spans="1:9" x14ac:dyDescent="0.15">
      <c r="A92" s="1" t="s">
        <v>92</v>
      </c>
      <c r="B92" s="1" t="str">
        <f>"女"</f>
        <v>女</v>
      </c>
      <c r="C92" s="1" t="str">
        <f>"23010401"</f>
        <v>23010401</v>
      </c>
      <c r="D92" s="1" t="str">
        <f t="shared" ref="D92:D121" si="9">"04"</f>
        <v>04</v>
      </c>
      <c r="E92" s="1" t="str">
        <f>"01"</f>
        <v>01</v>
      </c>
      <c r="F92" s="1" t="s">
        <v>9</v>
      </c>
      <c r="G92" s="3">
        <v>42</v>
      </c>
      <c r="H92" s="1">
        <v>83</v>
      </c>
      <c r="I92" s="1">
        <f t="shared" si="6"/>
        <v>125</v>
      </c>
    </row>
    <row r="93" spans="1:9" x14ac:dyDescent="0.15">
      <c r="A93" s="1" t="s">
        <v>93</v>
      </c>
      <c r="B93" s="1" t="str">
        <f>"女"</f>
        <v>女</v>
      </c>
      <c r="C93" s="1" t="str">
        <f>"23010402"</f>
        <v>23010402</v>
      </c>
      <c r="D93" s="1" t="str">
        <f t="shared" si="9"/>
        <v>04</v>
      </c>
      <c r="E93" s="1" t="str">
        <f>"02"</f>
        <v>02</v>
      </c>
      <c r="F93" s="1" t="s">
        <v>9</v>
      </c>
      <c r="G93" s="3">
        <v>51</v>
      </c>
      <c r="H93" s="1">
        <v>82</v>
      </c>
      <c r="I93" s="1">
        <f t="shared" si="6"/>
        <v>133</v>
      </c>
    </row>
    <row r="94" spans="1:9" x14ac:dyDescent="0.15">
      <c r="A94" s="1" t="s">
        <v>94</v>
      </c>
      <c r="B94" s="1" t="str">
        <f>"男"</f>
        <v>男</v>
      </c>
      <c r="C94" s="1" t="str">
        <f>"23010403"</f>
        <v>23010403</v>
      </c>
      <c r="D94" s="1" t="str">
        <f t="shared" si="9"/>
        <v>04</v>
      </c>
      <c r="E94" s="1" t="str">
        <f>"03"</f>
        <v>03</v>
      </c>
      <c r="F94" s="1" t="s">
        <v>9</v>
      </c>
      <c r="G94" s="3">
        <v>68</v>
      </c>
      <c r="H94" s="1">
        <v>89</v>
      </c>
      <c r="I94" s="1">
        <f t="shared" si="6"/>
        <v>157</v>
      </c>
    </row>
    <row r="95" spans="1:9" x14ac:dyDescent="0.15">
      <c r="A95" s="1" t="s">
        <v>95</v>
      </c>
      <c r="B95" s="1" t="str">
        <f>"男"</f>
        <v>男</v>
      </c>
      <c r="C95" s="1" t="str">
        <f>"23010404"</f>
        <v>23010404</v>
      </c>
      <c r="D95" s="1" t="str">
        <f t="shared" si="9"/>
        <v>04</v>
      </c>
      <c r="E95" s="1" t="str">
        <f>"04"</f>
        <v>04</v>
      </c>
      <c r="F95" s="1" t="s">
        <v>9</v>
      </c>
      <c r="G95" s="3">
        <v>57</v>
      </c>
      <c r="H95" s="1">
        <v>95</v>
      </c>
      <c r="I95" s="1">
        <f t="shared" si="6"/>
        <v>152</v>
      </c>
    </row>
    <row r="96" spans="1:9" x14ac:dyDescent="0.15">
      <c r="A96" s="1" t="s">
        <v>96</v>
      </c>
      <c r="B96" s="1" t="str">
        <f>"男"</f>
        <v>男</v>
      </c>
      <c r="C96" s="1" t="str">
        <f>"23010405"</f>
        <v>23010405</v>
      </c>
      <c r="D96" s="1" t="str">
        <f t="shared" si="9"/>
        <v>04</v>
      </c>
      <c r="E96" s="1" t="str">
        <f>"05"</f>
        <v>05</v>
      </c>
      <c r="F96" s="1" t="s">
        <v>9</v>
      </c>
      <c r="G96" s="1">
        <v>49</v>
      </c>
      <c r="H96" s="1">
        <v>34</v>
      </c>
      <c r="I96" s="1">
        <f t="shared" si="6"/>
        <v>83</v>
      </c>
    </row>
    <row r="97" spans="1:9" x14ac:dyDescent="0.15">
      <c r="A97" s="1" t="s">
        <v>57</v>
      </c>
      <c r="B97" s="1" t="str">
        <f>"男"</f>
        <v>男</v>
      </c>
      <c r="C97" s="1" t="str">
        <f>"23010406"</f>
        <v>23010406</v>
      </c>
      <c r="D97" s="1" t="str">
        <f t="shared" si="9"/>
        <v>04</v>
      </c>
      <c r="E97" s="1" t="str">
        <f>"06"</f>
        <v>06</v>
      </c>
      <c r="F97" s="1" t="s">
        <v>9</v>
      </c>
      <c r="G97" s="3">
        <v>61</v>
      </c>
      <c r="H97" s="1">
        <v>87</v>
      </c>
      <c r="I97" s="1">
        <f t="shared" si="6"/>
        <v>148</v>
      </c>
    </row>
    <row r="98" spans="1:9" x14ac:dyDescent="0.15">
      <c r="A98" s="1" t="s">
        <v>97</v>
      </c>
      <c r="B98" s="1" t="str">
        <f>"女"</f>
        <v>女</v>
      </c>
      <c r="C98" s="1" t="str">
        <f>"23010407"</f>
        <v>23010407</v>
      </c>
      <c r="D98" s="1" t="str">
        <f t="shared" si="9"/>
        <v>04</v>
      </c>
      <c r="E98" s="1" t="str">
        <f>"07"</f>
        <v>07</v>
      </c>
      <c r="F98" s="1" t="s">
        <v>9</v>
      </c>
      <c r="G98" s="3">
        <v>57</v>
      </c>
      <c r="H98" s="1">
        <v>82</v>
      </c>
      <c r="I98" s="1">
        <f t="shared" si="6"/>
        <v>139</v>
      </c>
    </row>
    <row r="99" spans="1:9" x14ac:dyDescent="0.15">
      <c r="A99" s="1" t="s">
        <v>98</v>
      </c>
      <c r="B99" s="1" t="str">
        <f>"女"</f>
        <v>女</v>
      </c>
      <c r="C99" s="1" t="str">
        <f>"23010408"</f>
        <v>23010408</v>
      </c>
      <c r="D99" s="1" t="str">
        <f t="shared" si="9"/>
        <v>04</v>
      </c>
      <c r="E99" s="1" t="str">
        <f>"08"</f>
        <v>08</v>
      </c>
      <c r="F99" s="1" t="s">
        <v>9</v>
      </c>
      <c r="G99" s="3">
        <v>54</v>
      </c>
      <c r="H99" s="1">
        <v>100</v>
      </c>
      <c r="I99" s="1">
        <f t="shared" si="6"/>
        <v>154</v>
      </c>
    </row>
    <row r="100" spans="1:9" x14ac:dyDescent="0.15">
      <c r="A100" s="1" t="s">
        <v>99</v>
      </c>
      <c r="B100" s="1" t="str">
        <f>"男"</f>
        <v>男</v>
      </c>
      <c r="C100" s="1" t="str">
        <f>"23010409"</f>
        <v>23010409</v>
      </c>
      <c r="D100" s="1" t="str">
        <f t="shared" si="9"/>
        <v>04</v>
      </c>
      <c r="E100" s="1" t="str">
        <f>"09"</f>
        <v>09</v>
      </c>
      <c r="F100" s="1" t="s">
        <v>9</v>
      </c>
      <c r="G100" s="3">
        <v>73</v>
      </c>
      <c r="H100" s="1">
        <v>75</v>
      </c>
      <c r="I100" s="1">
        <f t="shared" si="6"/>
        <v>148</v>
      </c>
    </row>
    <row r="101" spans="1:9" x14ac:dyDescent="0.15">
      <c r="A101" s="1" t="s">
        <v>100</v>
      </c>
      <c r="B101" s="1" t="str">
        <f>"女"</f>
        <v>女</v>
      </c>
      <c r="C101" s="1" t="str">
        <f>"23010410"</f>
        <v>23010410</v>
      </c>
      <c r="D101" s="1" t="str">
        <f t="shared" si="9"/>
        <v>04</v>
      </c>
      <c r="E101" s="1" t="str">
        <f>"10"</f>
        <v>10</v>
      </c>
      <c r="F101" s="1" t="s">
        <v>9</v>
      </c>
      <c r="G101" s="3">
        <v>53</v>
      </c>
      <c r="H101" s="1">
        <v>87</v>
      </c>
      <c r="I101" s="1">
        <f t="shared" si="6"/>
        <v>140</v>
      </c>
    </row>
    <row r="102" spans="1:9" x14ac:dyDescent="0.15">
      <c r="A102" s="1" t="s">
        <v>101</v>
      </c>
      <c r="B102" s="1" t="str">
        <f>"女"</f>
        <v>女</v>
      </c>
      <c r="C102" s="1" t="str">
        <f>"23010411"</f>
        <v>23010411</v>
      </c>
      <c r="D102" s="1" t="str">
        <f t="shared" si="9"/>
        <v>04</v>
      </c>
      <c r="E102" s="1" t="str">
        <f>"11"</f>
        <v>11</v>
      </c>
      <c r="F102" s="1" t="s">
        <v>9</v>
      </c>
      <c r="G102" s="3">
        <v>65</v>
      </c>
      <c r="H102" s="1">
        <v>81</v>
      </c>
      <c r="I102" s="1">
        <f t="shared" si="6"/>
        <v>146</v>
      </c>
    </row>
    <row r="103" spans="1:9" x14ac:dyDescent="0.15">
      <c r="A103" s="1" t="s">
        <v>102</v>
      </c>
      <c r="B103" s="1" t="str">
        <f>"女"</f>
        <v>女</v>
      </c>
      <c r="C103" s="1" t="str">
        <f>"23010412"</f>
        <v>23010412</v>
      </c>
      <c r="D103" s="1" t="str">
        <f t="shared" si="9"/>
        <v>04</v>
      </c>
      <c r="E103" s="1" t="str">
        <f>"12"</f>
        <v>12</v>
      </c>
      <c r="F103" s="1" t="s">
        <v>9</v>
      </c>
      <c r="G103" s="3">
        <v>46</v>
      </c>
      <c r="H103" s="1">
        <v>83</v>
      </c>
      <c r="I103" s="1">
        <f t="shared" si="6"/>
        <v>129</v>
      </c>
    </row>
    <row r="104" spans="1:9" x14ac:dyDescent="0.15">
      <c r="A104" s="1" t="s">
        <v>73</v>
      </c>
      <c r="B104" s="1" t="str">
        <f>"女"</f>
        <v>女</v>
      </c>
      <c r="C104" s="1" t="str">
        <f>"23010413"</f>
        <v>23010413</v>
      </c>
      <c r="D104" s="1" t="str">
        <f t="shared" si="9"/>
        <v>04</v>
      </c>
      <c r="E104" s="1" t="str">
        <f>"13"</f>
        <v>13</v>
      </c>
      <c r="F104" s="1" t="s">
        <v>9</v>
      </c>
      <c r="G104" s="3">
        <v>54</v>
      </c>
      <c r="H104" s="1">
        <v>94</v>
      </c>
      <c r="I104" s="1">
        <f t="shared" si="6"/>
        <v>148</v>
      </c>
    </row>
    <row r="105" spans="1:9" x14ac:dyDescent="0.15">
      <c r="A105" s="1" t="s">
        <v>103</v>
      </c>
      <c r="B105" s="1" t="str">
        <f>"男"</f>
        <v>男</v>
      </c>
      <c r="C105" s="1" t="str">
        <f>"23010414"</f>
        <v>23010414</v>
      </c>
      <c r="D105" s="1" t="str">
        <f t="shared" si="9"/>
        <v>04</v>
      </c>
      <c r="E105" s="1" t="str">
        <f>"14"</f>
        <v>14</v>
      </c>
      <c r="F105" s="1" t="s">
        <v>9</v>
      </c>
      <c r="G105" s="3">
        <v>58</v>
      </c>
      <c r="H105" s="1">
        <v>88</v>
      </c>
      <c r="I105" s="1">
        <f t="shared" si="6"/>
        <v>146</v>
      </c>
    </row>
    <row r="106" spans="1:9" x14ac:dyDescent="0.15">
      <c r="A106" s="1" t="s">
        <v>104</v>
      </c>
      <c r="B106" s="1" t="str">
        <f t="shared" ref="B106:B113" si="10">"女"</f>
        <v>女</v>
      </c>
      <c r="C106" s="1" t="str">
        <f>"23010415"</f>
        <v>23010415</v>
      </c>
      <c r="D106" s="1" t="str">
        <f t="shared" si="9"/>
        <v>04</v>
      </c>
      <c r="E106" s="1" t="str">
        <f>"15"</f>
        <v>15</v>
      </c>
      <c r="F106" s="1" t="s">
        <v>9</v>
      </c>
      <c r="G106" s="1">
        <v>0</v>
      </c>
      <c r="H106" s="1">
        <v>0</v>
      </c>
      <c r="I106" s="1">
        <f t="shared" si="6"/>
        <v>0</v>
      </c>
    </row>
    <row r="107" spans="1:9" x14ac:dyDescent="0.15">
      <c r="A107" s="1" t="s">
        <v>105</v>
      </c>
      <c r="B107" s="1" t="str">
        <f t="shared" si="10"/>
        <v>女</v>
      </c>
      <c r="C107" s="1" t="str">
        <f>"23010416"</f>
        <v>23010416</v>
      </c>
      <c r="D107" s="1" t="str">
        <f t="shared" si="9"/>
        <v>04</v>
      </c>
      <c r="E107" s="1" t="str">
        <f>"16"</f>
        <v>16</v>
      </c>
      <c r="F107" s="1" t="s">
        <v>9</v>
      </c>
      <c r="G107" s="3">
        <v>54</v>
      </c>
      <c r="H107" s="1">
        <v>87</v>
      </c>
      <c r="I107" s="1">
        <f t="shared" si="6"/>
        <v>141</v>
      </c>
    </row>
    <row r="108" spans="1:9" x14ac:dyDescent="0.15">
      <c r="A108" s="1" t="s">
        <v>106</v>
      </c>
      <c r="B108" s="1" t="str">
        <f t="shared" si="10"/>
        <v>女</v>
      </c>
      <c r="C108" s="1" t="str">
        <f>"23010417"</f>
        <v>23010417</v>
      </c>
      <c r="D108" s="1" t="str">
        <f t="shared" si="9"/>
        <v>04</v>
      </c>
      <c r="E108" s="1" t="str">
        <f>"17"</f>
        <v>17</v>
      </c>
      <c r="F108" s="1" t="s">
        <v>9</v>
      </c>
      <c r="G108" s="3">
        <v>57</v>
      </c>
      <c r="H108" s="1">
        <v>94</v>
      </c>
      <c r="I108" s="1">
        <f t="shared" si="6"/>
        <v>151</v>
      </c>
    </row>
    <row r="109" spans="1:9" x14ac:dyDescent="0.15">
      <c r="A109" s="1" t="s">
        <v>107</v>
      </c>
      <c r="B109" s="1" t="str">
        <f t="shared" si="10"/>
        <v>女</v>
      </c>
      <c r="C109" s="1" t="str">
        <f>"23010418"</f>
        <v>23010418</v>
      </c>
      <c r="D109" s="1" t="str">
        <f t="shared" si="9"/>
        <v>04</v>
      </c>
      <c r="E109" s="1" t="str">
        <f>"18"</f>
        <v>18</v>
      </c>
      <c r="F109" s="1" t="s">
        <v>9</v>
      </c>
      <c r="G109" s="3">
        <v>46</v>
      </c>
      <c r="H109" s="1">
        <v>72</v>
      </c>
      <c r="I109" s="1">
        <f t="shared" si="6"/>
        <v>118</v>
      </c>
    </row>
    <row r="110" spans="1:9" x14ac:dyDescent="0.15">
      <c r="A110" s="1" t="s">
        <v>108</v>
      </c>
      <c r="B110" s="1" t="str">
        <f t="shared" si="10"/>
        <v>女</v>
      </c>
      <c r="C110" s="1" t="str">
        <f>"23010419"</f>
        <v>23010419</v>
      </c>
      <c r="D110" s="1" t="str">
        <f t="shared" si="9"/>
        <v>04</v>
      </c>
      <c r="E110" s="1" t="str">
        <f>"19"</f>
        <v>19</v>
      </c>
      <c r="F110" s="1" t="s">
        <v>9</v>
      </c>
      <c r="G110" s="3">
        <v>51</v>
      </c>
      <c r="H110" s="1">
        <v>82</v>
      </c>
      <c r="I110" s="1">
        <f t="shared" si="6"/>
        <v>133</v>
      </c>
    </row>
    <row r="111" spans="1:9" x14ac:dyDescent="0.15">
      <c r="A111" s="1" t="s">
        <v>109</v>
      </c>
      <c r="B111" s="1" t="str">
        <f t="shared" si="10"/>
        <v>女</v>
      </c>
      <c r="C111" s="1" t="str">
        <f>"23010420"</f>
        <v>23010420</v>
      </c>
      <c r="D111" s="1" t="str">
        <f t="shared" si="9"/>
        <v>04</v>
      </c>
      <c r="E111" s="1" t="str">
        <f>"20"</f>
        <v>20</v>
      </c>
      <c r="F111" s="1" t="s">
        <v>9</v>
      </c>
      <c r="G111" s="3">
        <v>34</v>
      </c>
      <c r="H111" s="1">
        <v>74</v>
      </c>
      <c r="I111" s="1">
        <f t="shared" si="6"/>
        <v>108</v>
      </c>
    </row>
    <row r="112" spans="1:9" x14ac:dyDescent="0.15">
      <c r="A112" s="1" t="s">
        <v>110</v>
      </c>
      <c r="B112" s="1" t="str">
        <f t="shared" si="10"/>
        <v>女</v>
      </c>
      <c r="C112" s="1" t="str">
        <f>"23010421"</f>
        <v>23010421</v>
      </c>
      <c r="D112" s="1" t="str">
        <f t="shared" si="9"/>
        <v>04</v>
      </c>
      <c r="E112" s="1" t="str">
        <f>"21"</f>
        <v>21</v>
      </c>
      <c r="F112" s="1" t="s">
        <v>9</v>
      </c>
      <c r="G112" s="3">
        <v>50</v>
      </c>
      <c r="H112" s="1">
        <v>79</v>
      </c>
      <c r="I112" s="1">
        <f t="shared" si="6"/>
        <v>129</v>
      </c>
    </row>
    <row r="113" spans="1:9" x14ac:dyDescent="0.15">
      <c r="A113" s="1" t="s">
        <v>111</v>
      </c>
      <c r="B113" s="1" t="str">
        <f t="shared" si="10"/>
        <v>女</v>
      </c>
      <c r="C113" s="1" t="str">
        <f>"23010422"</f>
        <v>23010422</v>
      </c>
      <c r="D113" s="1" t="str">
        <f t="shared" si="9"/>
        <v>04</v>
      </c>
      <c r="E113" s="1" t="str">
        <f>"22"</f>
        <v>22</v>
      </c>
      <c r="F113" s="1" t="s">
        <v>9</v>
      </c>
      <c r="G113" s="3">
        <v>52</v>
      </c>
      <c r="H113" s="1">
        <v>63</v>
      </c>
      <c r="I113" s="1">
        <f t="shared" si="6"/>
        <v>115</v>
      </c>
    </row>
    <row r="114" spans="1:9" x14ac:dyDescent="0.15">
      <c r="A114" s="1" t="s">
        <v>112</v>
      </c>
      <c r="B114" s="1" t="str">
        <f>"男"</f>
        <v>男</v>
      </c>
      <c r="C114" s="1" t="str">
        <f>"23010423"</f>
        <v>23010423</v>
      </c>
      <c r="D114" s="1" t="str">
        <f t="shared" si="9"/>
        <v>04</v>
      </c>
      <c r="E114" s="1" t="str">
        <f>"23"</f>
        <v>23</v>
      </c>
      <c r="F114" s="1" t="s">
        <v>9</v>
      </c>
      <c r="G114" s="1">
        <v>0</v>
      </c>
      <c r="H114" s="1">
        <v>0</v>
      </c>
      <c r="I114" s="1">
        <f t="shared" si="6"/>
        <v>0</v>
      </c>
    </row>
    <row r="115" spans="1:9" x14ac:dyDescent="0.15">
      <c r="A115" s="1" t="s">
        <v>113</v>
      </c>
      <c r="B115" s="1" t="str">
        <f>"女"</f>
        <v>女</v>
      </c>
      <c r="C115" s="1" t="str">
        <f>"23010424"</f>
        <v>23010424</v>
      </c>
      <c r="D115" s="1" t="str">
        <f t="shared" si="9"/>
        <v>04</v>
      </c>
      <c r="E115" s="1" t="str">
        <f>"24"</f>
        <v>24</v>
      </c>
      <c r="F115" s="1" t="s">
        <v>9</v>
      </c>
      <c r="G115" s="3">
        <v>51</v>
      </c>
      <c r="H115" s="1">
        <v>97</v>
      </c>
      <c r="I115" s="1">
        <f t="shared" si="6"/>
        <v>148</v>
      </c>
    </row>
    <row r="116" spans="1:9" x14ac:dyDescent="0.15">
      <c r="A116" s="1" t="s">
        <v>114</v>
      </c>
      <c r="B116" s="1" t="str">
        <f>"女"</f>
        <v>女</v>
      </c>
      <c r="C116" s="1" t="str">
        <f>"23010425"</f>
        <v>23010425</v>
      </c>
      <c r="D116" s="1" t="str">
        <f t="shared" si="9"/>
        <v>04</v>
      </c>
      <c r="E116" s="1" t="str">
        <f>"25"</f>
        <v>25</v>
      </c>
      <c r="F116" s="1" t="s">
        <v>9</v>
      </c>
      <c r="G116" s="1">
        <v>43</v>
      </c>
      <c r="H116" s="1">
        <v>41</v>
      </c>
      <c r="I116" s="1">
        <f t="shared" si="6"/>
        <v>84</v>
      </c>
    </row>
    <row r="117" spans="1:9" x14ac:dyDescent="0.15">
      <c r="A117" s="1" t="s">
        <v>115</v>
      </c>
      <c r="B117" s="1" t="str">
        <f>"女"</f>
        <v>女</v>
      </c>
      <c r="C117" s="1" t="str">
        <f>"23010426"</f>
        <v>23010426</v>
      </c>
      <c r="D117" s="1" t="str">
        <f t="shared" si="9"/>
        <v>04</v>
      </c>
      <c r="E117" s="1" t="str">
        <f>"26"</f>
        <v>26</v>
      </c>
      <c r="F117" s="1" t="s">
        <v>9</v>
      </c>
      <c r="G117" s="3">
        <v>67</v>
      </c>
      <c r="H117" s="1">
        <v>100</v>
      </c>
      <c r="I117" s="1">
        <f t="shared" si="6"/>
        <v>167</v>
      </c>
    </row>
    <row r="118" spans="1:9" x14ac:dyDescent="0.15">
      <c r="A118" s="1" t="s">
        <v>15</v>
      </c>
      <c r="B118" s="1" t="str">
        <f>"女"</f>
        <v>女</v>
      </c>
      <c r="C118" s="1" t="str">
        <f>"23010427"</f>
        <v>23010427</v>
      </c>
      <c r="D118" s="1" t="str">
        <f t="shared" si="9"/>
        <v>04</v>
      </c>
      <c r="E118" s="1" t="str">
        <f>"27"</f>
        <v>27</v>
      </c>
      <c r="F118" s="1" t="s">
        <v>9</v>
      </c>
      <c r="G118" s="3">
        <v>50</v>
      </c>
      <c r="H118" s="1">
        <v>78</v>
      </c>
      <c r="I118" s="1">
        <f t="shared" si="6"/>
        <v>128</v>
      </c>
    </row>
    <row r="119" spans="1:9" x14ac:dyDescent="0.15">
      <c r="A119" s="1" t="s">
        <v>116</v>
      </c>
      <c r="B119" s="1" t="str">
        <f>"女"</f>
        <v>女</v>
      </c>
      <c r="C119" s="1" t="str">
        <f>"23010428"</f>
        <v>23010428</v>
      </c>
      <c r="D119" s="1" t="str">
        <f t="shared" si="9"/>
        <v>04</v>
      </c>
      <c r="E119" s="1" t="str">
        <f>"28"</f>
        <v>28</v>
      </c>
      <c r="F119" s="1" t="s">
        <v>9</v>
      </c>
      <c r="G119" s="3">
        <v>45</v>
      </c>
      <c r="H119" s="1">
        <v>76</v>
      </c>
      <c r="I119" s="1">
        <f t="shared" si="6"/>
        <v>121</v>
      </c>
    </row>
    <row r="120" spans="1:9" x14ac:dyDescent="0.15">
      <c r="A120" s="1" t="s">
        <v>64</v>
      </c>
      <c r="B120" s="1" t="str">
        <f>"男"</f>
        <v>男</v>
      </c>
      <c r="C120" s="1" t="str">
        <f>"23010429"</f>
        <v>23010429</v>
      </c>
      <c r="D120" s="1" t="str">
        <f t="shared" si="9"/>
        <v>04</v>
      </c>
      <c r="E120" s="1" t="str">
        <f>"29"</f>
        <v>29</v>
      </c>
      <c r="F120" s="1" t="s">
        <v>9</v>
      </c>
      <c r="G120" s="3">
        <v>52</v>
      </c>
      <c r="H120" s="1">
        <v>89</v>
      </c>
      <c r="I120" s="1">
        <f t="shared" si="6"/>
        <v>141</v>
      </c>
    </row>
    <row r="121" spans="1:9" x14ac:dyDescent="0.15">
      <c r="A121" s="1" t="s">
        <v>117</v>
      </c>
      <c r="B121" s="1" t="str">
        <f>"女"</f>
        <v>女</v>
      </c>
      <c r="C121" s="1" t="str">
        <f>"23010430"</f>
        <v>23010430</v>
      </c>
      <c r="D121" s="1" t="str">
        <f t="shared" si="9"/>
        <v>04</v>
      </c>
      <c r="E121" s="1" t="str">
        <f>"30"</f>
        <v>30</v>
      </c>
      <c r="F121" s="1" t="s">
        <v>9</v>
      </c>
      <c r="G121" s="3">
        <v>60</v>
      </c>
      <c r="H121" s="1">
        <v>92</v>
      </c>
      <c r="I121" s="1">
        <f t="shared" si="6"/>
        <v>152</v>
      </c>
    </row>
    <row r="122" spans="1:9" x14ac:dyDescent="0.15">
      <c r="A122" s="1" t="s">
        <v>118</v>
      </c>
      <c r="B122" s="1" t="str">
        <f>"女"</f>
        <v>女</v>
      </c>
      <c r="C122" s="1" t="str">
        <f>"23020501"</f>
        <v>23020501</v>
      </c>
      <c r="D122" s="1" t="str">
        <f t="shared" ref="D122:D151" si="11">"05"</f>
        <v>05</v>
      </c>
      <c r="E122" s="1" t="str">
        <f>"01"</f>
        <v>01</v>
      </c>
      <c r="F122" s="1" t="s">
        <v>10</v>
      </c>
      <c r="G122" s="3">
        <v>48</v>
      </c>
      <c r="H122" s="1">
        <v>60</v>
      </c>
      <c r="I122" s="1">
        <f t="shared" si="6"/>
        <v>108</v>
      </c>
    </row>
    <row r="123" spans="1:9" x14ac:dyDescent="0.15">
      <c r="A123" s="1" t="s">
        <v>73</v>
      </c>
      <c r="B123" s="1" t="str">
        <f>"女"</f>
        <v>女</v>
      </c>
      <c r="C123" s="1" t="str">
        <f>"23020502"</f>
        <v>23020502</v>
      </c>
      <c r="D123" s="1" t="str">
        <f t="shared" si="11"/>
        <v>05</v>
      </c>
      <c r="E123" s="1" t="str">
        <f>"02"</f>
        <v>02</v>
      </c>
      <c r="F123" s="1" t="s">
        <v>10</v>
      </c>
      <c r="G123" s="3">
        <v>49</v>
      </c>
      <c r="H123" s="1">
        <v>90</v>
      </c>
      <c r="I123" s="1">
        <f t="shared" si="6"/>
        <v>139</v>
      </c>
    </row>
    <row r="124" spans="1:9" x14ac:dyDescent="0.15">
      <c r="A124" s="1" t="s">
        <v>119</v>
      </c>
      <c r="B124" s="1" t="str">
        <f>"女"</f>
        <v>女</v>
      </c>
      <c r="C124" s="1" t="str">
        <f>"23020503"</f>
        <v>23020503</v>
      </c>
      <c r="D124" s="1" t="str">
        <f t="shared" si="11"/>
        <v>05</v>
      </c>
      <c r="E124" s="1" t="str">
        <f>"03"</f>
        <v>03</v>
      </c>
      <c r="F124" s="1" t="s">
        <v>10</v>
      </c>
      <c r="G124" s="3">
        <v>41</v>
      </c>
      <c r="H124" s="1">
        <v>83</v>
      </c>
      <c r="I124" s="1">
        <f t="shared" si="6"/>
        <v>124</v>
      </c>
    </row>
    <row r="125" spans="1:9" x14ac:dyDescent="0.15">
      <c r="A125" s="1" t="s">
        <v>120</v>
      </c>
      <c r="B125" s="1" t="str">
        <f>"男"</f>
        <v>男</v>
      </c>
      <c r="C125" s="1" t="str">
        <f>"23020504"</f>
        <v>23020504</v>
      </c>
      <c r="D125" s="1" t="str">
        <f t="shared" si="11"/>
        <v>05</v>
      </c>
      <c r="E125" s="1" t="str">
        <f>"04"</f>
        <v>04</v>
      </c>
      <c r="F125" s="1" t="s">
        <v>10</v>
      </c>
      <c r="G125" s="1">
        <v>0</v>
      </c>
      <c r="H125" s="1">
        <v>0</v>
      </c>
      <c r="I125" s="1">
        <f t="shared" si="6"/>
        <v>0</v>
      </c>
    </row>
    <row r="126" spans="1:9" x14ac:dyDescent="0.15">
      <c r="A126" s="1" t="s">
        <v>121</v>
      </c>
      <c r="B126" s="1" t="str">
        <f>"男"</f>
        <v>男</v>
      </c>
      <c r="C126" s="1" t="str">
        <f>"23020505"</f>
        <v>23020505</v>
      </c>
      <c r="D126" s="1" t="str">
        <f t="shared" si="11"/>
        <v>05</v>
      </c>
      <c r="E126" s="1" t="str">
        <f>"05"</f>
        <v>05</v>
      </c>
      <c r="F126" s="1" t="s">
        <v>10</v>
      </c>
      <c r="G126" s="3">
        <v>50</v>
      </c>
      <c r="H126" s="1">
        <v>80</v>
      </c>
      <c r="I126" s="1">
        <f t="shared" si="6"/>
        <v>130</v>
      </c>
    </row>
    <row r="127" spans="1:9" x14ac:dyDescent="0.15">
      <c r="A127" s="1" t="s">
        <v>122</v>
      </c>
      <c r="B127" s="1" t="str">
        <f>"女"</f>
        <v>女</v>
      </c>
      <c r="C127" s="1" t="str">
        <f>"23020506"</f>
        <v>23020506</v>
      </c>
      <c r="D127" s="1" t="str">
        <f t="shared" si="11"/>
        <v>05</v>
      </c>
      <c r="E127" s="1" t="str">
        <f>"06"</f>
        <v>06</v>
      </c>
      <c r="F127" s="1" t="s">
        <v>10</v>
      </c>
      <c r="G127" s="1">
        <v>55</v>
      </c>
      <c r="H127" s="1">
        <v>59</v>
      </c>
      <c r="I127" s="1">
        <f t="shared" si="6"/>
        <v>114</v>
      </c>
    </row>
    <row r="128" spans="1:9" x14ac:dyDescent="0.15">
      <c r="A128" s="1" t="s">
        <v>123</v>
      </c>
      <c r="B128" s="1" t="str">
        <f>"女"</f>
        <v>女</v>
      </c>
      <c r="C128" s="1" t="str">
        <f>"23020507"</f>
        <v>23020507</v>
      </c>
      <c r="D128" s="1" t="str">
        <f t="shared" si="11"/>
        <v>05</v>
      </c>
      <c r="E128" s="1" t="str">
        <f>"07"</f>
        <v>07</v>
      </c>
      <c r="F128" s="1" t="s">
        <v>10</v>
      </c>
      <c r="G128" s="3">
        <v>62</v>
      </c>
      <c r="H128" s="1">
        <v>97</v>
      </c>
      <c r="I128" s="1">
        <f t="shared" si="6"/>
        <v>159</v>
      </c>
    </row>
    <row r="129" spans="1:9" x14ac:dyDescent="0.15">
      <c r="A129" s="1" t="s">
        <v>124</v>
      </c>
      <c r="B129" s="1" t="str">
        <f>"女"</f>
        <v>女</v>
      </c>
      <c r="C129" s="1" t="str">
        <f>"23020508"</f>
        <v>23020508</v>
      </c>
      <c r="D129" s="1" t="str">
        <f t="shared" si="11"/>
        <v>05</v>
      </c>
      <c r="E129" s="1" t="str">
        <f>"08"</f>
        <v>08</v>
      </c>
      <c r="F129" s="1" t="s">
        <v>10</v>
      </c>
      <c r="G129" s="3">
        <v>57</v>
      </c>
      <c r="H129" s="1">
        <v>88</v>
      </c>
      <c r="I129" s="1">
        <f t="shared" si="6"/>
        <v>145</v>
      </c>
    </row>
    <row r="130" spans="1:9" x14ac:dyDescent="0.15">
      <c r="A130" s="1" t="s">
        <v>73</v>
      </c>
      <c r="B130" s="1" t="str">
        <f>"男"</f>
        <v>男</v>
      </c>
      <c r="C130" s="1" t="str">
        <f>"23020509"</f>
        <v>23020509</v>
      </c>
      <c r="D130" s="1" t="str">
        <f t="shared" si="11"/>
        <v>05</v>
      </c>
      <c r="E130" s="1" t="str">
        <f>"09"</f>
        <v>09</v>
      </c>
      <c r="F130" s="1" t="s">
        <v>10</v>
      </c>
      <c r="G130" s="3">
        <v>60</v>
      </c>
      <c r="H130" s="1">
        <v>39</v>
      </c>
      <c r="I130" s="1">
        <f t="shared" si="6"/>
        <v>99</v>
      </c>
    </row>
    <row r="131" spans="1:9" x14ac:dyDescent="0.15">
      <c r="A131" s="1" t="s">
        <v>125</v>
      </c>
      <c r="B131" s="1" t="str">
        <f>"女"</f>
        <v>女</v>
      </c>
      <c r="C131" s="1" t="str">
        <f>"23020510"</f>
        <v>23020510</v>
      </c>
      <c r="D131" s="1" t="str">
        <f t="shared" si="11"/>
        <v>05</v>
      </c>
      <c r="E131" s="1" t="str">
        <f>"10"</f>
        <v>10</v>
      </c>
      <c r="F131" s="1" t="s">
        <v>10</v>
      </c>
      <c r="G131" s="3">
        <v>69</v>
      </c>
      <c r="H131" s="1">
        <v>89</v>
      </c>
      <c r="I131" s="1">
        <f t="shared" ref="I131:I194" si="12">G131+H131</f>
        <v>158</v>
      </c>
    </row>
    <row r="132" spans="1:9" x14ac:dyDescent="0.15">
      <c r="A132" s="1" t="s">
        <v>126</v>
      </c>
      <c r="B132" s="1" t="str">
        <f>"女"</f>
        <v>女</v>
      </c>
      <c r="C132" s="1" t="str">
        <f>"23020511"</f>
        <v>23020511</v>
      </c>
      <c r="D132" s="1" t="str">
        <f t="shared" si="11"/>
        <v>05</v>
      </c>
      <c r="E132" s="1" t="str">
        <f>"11"</f>
        <v>11</v>
      </c>
      <c r="F132" s="1" t="s">
        <v>10</v>
      </c>
      <c r="G132" s="3">
        <v>58</v>
      </c>
      <c r="H132" s="1">
        <v>81</v>
      </c>
      <c r="I132" s="1">
        <f t="shared" si="12"/>
        <v>139</v>
      </c>
    </row>
    <row r="133" spans="1:9" x14ac:dyDescent="0.15">
      <c r="A133" s="1" t="s">
        <v>127</v>
      </c>
      <c r="B133" s="1" t="str">
        <f>"女"</f>
        <v>女</v>
      </c>
      <c r="C133" s="1" t="str">
        <f>"23020512"</f>
        <v>23020512</v>
      </c>
      <c r="D133" s="1" t="str">
        <f t="shared" si="11"/>
        <v>05</v>
      </c>
      <c r="E133" s="1" t="str">
        <f>"12"</f>
        <v>12</v>
      </c>
      <c r="F133" s="1" t="s">
        <v>10</v>
      </c>
      <c r="G133" s="3">
        <v>60</v>
      </c>
      <c r="H133" s="1">
        <v>75</v>
      </c>
      <c r="I133" s="1">
        <f t="shared" si="12"/>
        <v>135</v>
      </c>
    </row>
    <row r="134" spans="1:9" x14ac:dyDescent="0.15">
      <c r="A134" s="1" t="s">
        <v>128</v>
      </c>
      <c r="B134" s="1" t="str">
        <f>"男"</f>
        <v>男</v>
      </c>
      <c r="C134" s="1" t="str">
        <f>"23020513"</f>
        <v>23020513</v>
      </c>
      <c r="D134" s="1" t="str">
        <f t="shared" si="11"/>
        <v>05</v>
      </c>
      <c r="E134" s="1" t="str">
        <f>"13"</f>
        <v>13</v>
      </c>
      <c r="F134" s="1" t="s">
        <v>10</v>
      </c>
      <c r="G134" s="1">
        <v>0</v>
      </c>
      <c r="H134" s="1">
        <v>0</v>
      </c>
      <c r="I134" s="1">
        <f t="shared" si="12"/>
        <v>0</v>
      </c>
    </row>
    <row r="135" spans="1:9" x14ac:dyDescent="0.15">
      <c r="A135" s="1" t="s">
        <v>129</v>
      </c>
      <c r="B135" s="1" t="str">
        <f>"女"</f>
        <v>女</v>
      </c>
      <c r="C135" s="1" t="str">
        <f>"23020514"</f>
        <v>23020514</v>
      </c>
      <c r="D135" s="1" t="str">
        <f t="shared" si="11"/>
        <v>05</v>
      </c>
      <c r="E135" s="1" t="str">
        <f>"14"</f>
        <v>14</v>
      </c>
      <c r="F135" s="1" t="s">
        <v>10</v>
      </c>
      <c r="G135" s="3">
        <v>55</v>
      </c>
      <c r="H135" s="1">
        <v>87</v>
      </c>
      <c r="I135" s="1">
        <f t="shared" si="12"/>
        <v>142</v>
      </c>
    </row>
    <row r="136" spans="1:9" x14ac:dyDescent="0.15">
      <c r="A136" s="1" t="s">
        <v>130</v>
      </c>
      <c r="B136" s="1" t="str">
        <f>"女"</f>
        <v>女</v>
      </c>
      <c r="C136" s="1" t="str">
        <f>"23020515"</f>
        <v>23020515</v>
      </c>
      <c r="D136" s="1" t="str">
        <f t="shared" si="11"/>
        <v>05</v>
      </c>
      <c r="E136" s="1" t="str">
        <f>"15"</f>
        <v>15</v>
      </c>
      <c r="F136" s="1" t="s">
        <v>10</v>
      </c>
      <c r="G136" s="3">
        <v>50</v>
      </c>
      <c r="H136" s="1">
        <v>77</v>
      </c>
      <c r="I136" s="1">
        <f t="shared" si="12"/>
        <v>127</v>
      </c>
    </row>
    <row r="137" spans="1:9" x14ac:dyDescent="0.15">
      <c r="A137" s="1" t="s">
        <v>131</v>
      </c>
      <c r="B137" s="1" t="str">
        <f>"女"</f>
        <v>女</v>
      </c>
      <c r="C137" s="1" t="str">
        <f>"23020516"</f>
        <v>23020516</v>
      </c>
      <c r="D137" s="1" t="str">
        <f t="shared" si="11"/>
        <v>05</v>
      </c>
      <c r="E137" s="1" t="str">
        <f>"16"</f>
        <v>16</v>
      </c>
      <c r="F137" s="1" t="s">
        <v>10</v>
      </c>
      <c r="G137" s="3">
        <v>60</v>
      </c>
      <c r="H137" s="1">
        <v>89</v>
      </c>
      <c r="I137" s="1">
        <f t="shared" si="12"/>
        <v>149</v>
      </c>
    </row>
    <row r="138" spans="1:9" x14ac:dyDescent="0.15">
      <c r="A138" s="1" t="s">
        <v>132</v>
      </c>
      <c r="B138" s="1" t="str">
        <f>"女"</f>
        <v>女</v>
      </c>
      <c r="C138" s="1" t="str">
        <f>"23020517"</f>
        <v>23020517</v>
      </c>
      <c r="D138" s="1" t="str">
        <f t="shared" si="11"/>
        <v>05</v>
      </c>
      <c r="E138" s="1" t="str">
        <f>"17"</f>
        <v>17</v>
      </c>
      <c r="F138" s="1" t="s">
        <v>10</v>
      </c>
      <c r="G138" s="3">
        <v>70</v>
      </c>
      <c r="H138" s="1">
        <v>76</v>
      </c>
      <c r="I138" s="1">
        <f t="shared" si="12"/>
        <v>146</v>
      </c>
    </row>
    <row r="139" spans="1:9" x14ac:dyDescent="0.15">
      <c r="A139" s="1" t="s">
        <v>133</v>
      </c>
      <c r="B139" s="1" t="str">
        <f>"男"</f>
        <v>男</v>
      </c>
      <c r="C139" s="1" t="str">
        <f>"23020518"</f>
        <v>23020518</v>
      </c>
      <c r="D139" s="1" t="str">
        <f t="shared" si="11"/>
        <v>05</v>
      </c>
      <c r="E139" s="1" t="str">
        <f>"18"</f>
        <v>18</v>
      </c>
      <c r="F139" s="1" t="s">
        <v>10</v>
      </c>
      <c r="G139" s="3">
        <v>64</v>
      </c>
      <c r="H139" s="1">
        <v>87</v>
      </c>
      <c r="I139" s="1">
        <f t="shared" si="12"/>
        <v>151</v>
      </c>
    </row>
    <row r="140" spans="1:9" x14ac:dyDescent="0.15">
      <c r="A140" s="1" t="s">
        <v>134</v>
      </c>
      <c r="B140" s="1" t="str">
        <f>"女"</f>
        <v>女</v>
      </c>
      <c r="C140" s="1" t="str">
        <f>"23020519"</f>
        <v>23020519</v>
      </c>
      <c r="D140" s="1" t="str">
        <f t="shared" si="11"/>
        <v>05</v>
      </c>
      <c r="E140" s="1" t="str">
        <f>"19"</f>
        <v>19</v>
      </c>
      <c r="F140" s="1" t="s">
        <v>10</v>
      </c>
      <c r="G140" s="3">
        <v>50</v>
      </c>
      <c r="H140" s="1">
        <v>71</v>
      </c>
      <c r="I140" s="1">
        <f t="shared" si="12"/>
        <v>121</v>
      </c>
    </row>
    <row r="141" spans="1:9" x14ac:dyDescent="0.15">
      <c r="A141" s="1" t="s">
        <v>11</v>
      </c>
      <c r="B141" s="1" t="str">
        <f>"女"</f>
        <v>女</v>
      </c>
      <c r="C141" s="1" t="str">
        <f>"23020520"</f>
        <v>23020520</v>
      </c>
      <c r="D141" s="1" t="str">
        <f t="shared" si="11"/>
        <v>05</v>
      </c>
      <c r="E141" s="1" t="str">
        <f>"20"</f>
        <v>20</v>
      </c>
      <c r="F141" s="1" t="s">
        <v>10</v>
      </c>
      <c r="G141" s="3">
        <v>67</v>
      </c>
      <c r="H141" s="1">
        <v>66</v>
      </c>
      <c r="I141" s="1">
        <f t="shared" si="12"/>
        <v>133</v>
      </c>
    </row>
    <row r="142" spans="1:9" x14ac:dyDescent="0.15">
      <c r="A142" s="1" t="s">
        <v>135</v>
      </c>
      <c r="B142" s="1" t="str">
        <f>"女"</f>
        <v>女</v>
      </c>
      <c r="C142" s="1" t="str">
        <f>"23020521"</f>
        <v>23020521</v>
      </c>
      <c r="D142" s="1" t="str">
        <f t="shared" si="11"/>
        <v>05</v>
      </c>
      <c r="E142" s="1" t="str">
        <f>"21"</f>
        <v>21</v>
      </c>
      <c r="F142" s="1" t="s">
        <v>10</v>
      </c>
      <c r="G142" s="3">
        <v>60</v>
      </c>
      <c r="H142" s="1">
        <v>95</v>
      </c>
      <c r="I142" s="1">
        <f t="shared" si="12"/>
        <v>155</v>
      </c>
    </row>
    <row r="143" spans="1:9" x14ac:dyDescent="0.15">
      <c r="A143" s="1" t="s">
        <v>136</v>
      </c>
      <c r="B143" s="1" t="str">
        <f>"男"</f>
        <v>男</v>
      </c>
      <c r="C143" s="1" t="str">
        <f>"23020522"</f>
        <v>23020522</v>
      </c>
      <c r="D143" s="1" t="str">
        <f t="shared" si="11"/>
        <v>05</v>
      </c>
      <c r="E143" s="1" t="str">
        <f>"22"</f>
        <v>22</v>
      </c>
      <c r="F143" s="1" t="s">
        <v>10</v>
      </c>
      <c r="G143" s="3">
        <v>62</v>
      </c>
      <c r="H143" s="1">
        <v>88</v>
      </c>
      <c r="I143" s="1">
        <f t="shared" si="12"/>
        <v>150</v>
      </c>
    </row>
    <row r="144" spans="1:9" x14ac:dyDescent="0.15">
      <c r="A144" s="1" t="s">
        <v>137</v>
      </c>
      <c r="B144" s="1" t="str">
        <f>"男"</f>
        <v>男</v>
      </c>
      <c r="C144" s="1" t="str">
        <f>"23020523"</f>
        <v>23020523</v>
      </c>
      <c r="D144" s="1" t="str">
        <f t="shared" si="11"/>
        <v>05</v>
      </c>
      <c r="E144" s="1" t="str">
        <f>"23"</f>
        <v>23</v>
      </c>
      <c r="F144" s="1" t="s">
        <v>10</v>
      </c>
      <c r="G144" s="3">
        <v>66</v>
      </c>
      <c r="H144" s="1">
        <v>92</v>
      </c>
      <c r="I144" s="1">
        <f t="shared" si="12"/>
        <v>158</v>
      </c>
    </row>
    <row r="145" spans="1:9" x14ac:dyDescent="0.15">
      <c r="A145" s="1" t="s">
        <v>138</v>
      </c>
      <c r="B145" s="1" t="str">
        <f>"女"</f>
        <v>女</v>
      </c>
      <c r="C145" s="1" t="str">
        <f>"23020524"</f>
        <v>23020524</v>
      </c>
      <c r="D145" s="1" t="str">
        <f t="shared" si="11"/>
        <v>05</v>
      </c>
      <c r="E145" s="1" t="str">
        <f>"24"</f>
        <v>24</v>
      </c>
      <c r="F145" s="1" t="s">
        <v>10</v>
      </c>
      <c r="G145" s="1">
        <v>0</v>
      </c>
      <c r="H145" s="1">
        <v>0</v>
      </c>
      <c r="I145" s="1">
        <f t="shared" si="12"/>
        <v>0</v>
      </c>
    </row>
    <row r="146" spans="1:9" x14ac:dyDescent="0.15">
      <c r="A146" s="1" t="s">
        <v>139</v>
      </c>
      <c r="B146" s="1" t="str">
        <f>"男"</f>
        <v>男</v>
      </c>
      <c r="C146" s="1" t="str">
        <f>"23020525"</f>
        <v>23020525</v>
      </c>
      <c r="D146" s="1" t="str">
        <f t="shared" si="11"/>
        <v>05</v>
      </c>
      <c r="E146" s="1" t="str">
        <f>"25"</f>
        <v>25</v>
      </c>
      <c r="F146" s="1" t="s">
        <v>10</v>
      </c>
      <c r="G146" s="1">
        <v>0</v>
      </c>
      <c r="H146" s="1">
        <v>0</v>
      </c>
      <c r="I146" s="1">
        <f t="shared" si="12"/>
        <v>0</v>
      </c>
    </row>
    <row r="147" spans="1:9" x14ac:dyDescent="0.15">
      <c r="A147" s="1" t="s">
        <v>140</v>
      </c>
      <c r="B147" s="1" t="str">
        <f t="shared" ref="B147:B153" si="13">"女"</f>
        <v>女</v>
      </c>
      <c r="C147" s="1" t="str">
        <f>"23020526"</f>
        <v>23020526</v>
      </c>
      <c r="D147" s="1" t="str">
        <f t="shared" si="11"/>
        <v>05</v>
      </c>
      <c r="E147" s="1" t="str">
        <f>"26"</f>
        <v>26</v>
      </c>
      <c r="F147" s="1" t="s">
        <v>10</v>
      </c>
      <c r="G147" s="3">
        <v>71</v>
      </c>
      <c r="H147" s="1">
        <v>82</v>
      </c>
      <c r="I147" s="1">
        <f t="shared" si="12"/>
        <v>153</v>
      </c>
    </row>
    <row r="148" spans="1:9" x14ac:dyDescent="0.15">
      <c r="A148" s="1" t="s">
        <v>141</v>
      </c>
      <c r="B148" s="1" t="str">
        <f t="shared" si="13"/>
        <v>女</v>
      </c>
      <c r="C148" s="1" t="str">
        <f>"23020527"</f>
        <v>23020527</v>
      </c>
      <c r="D148" s="1" t="str">
        <f t="shared" si="11"/>
        <v>05</v>
      </c>
      <c r="E148" s="1" t="str">
        <f>"27"</f>
        <v>27</v>
      </c>
      <c r="F148" s="1" t="s">
        <v>10</v>
      </c>
      <c r="G148" s="1">
        <v>0</v>
      </c>
      <c r="H148" s="1">
        <v>0</v>
      </c>
      <c r="I148" s="1">
        <f t="shared" si="12"/>
        <v>0</v>
      </c>
    </row>
    <row r="149" spans="1:9" x14ac:dyDescent="0.15">
      <c r="A149" s="1" t="s">
        <v>142</v>
      </c>
      <c r="B149" s="1" t="str">
        <f t="shared" si="13"/>
        <v>女</v>
      </c>
      <c r="C149" s="1" t="str">
        <f>"23020528"</f>
        <v>23020528</v>
      </c>
      <c r="D149" s="1" t="str">
        <f t="shared" si="11"/>
        <v>05</v>
      </c>
      <c r="E149" s="1" t="str">
        <f>"28"</f>
        <v>28</v>
      </c>
      <c r="F149" s="1" t="s">
        <v>10</v>
      </c>
      <c r="G149" s="3">
        <v>43</v>
      </c>
      <c r="H149" s="1">
        <v>70</v>
      </c>
      <c r="I149" s="1">
        <f t="shared" si="12"/>
        <v>113</v>
      </c>
    </row>
    <row r="150" spans="1:9" x14ac:dyDescent="0.15">
      <c r="A150" s="1" t="s">
        <v>143</v>
      </c>
      <c r="B150" s="1" t="str">
        <f t="shared" si="13"/>
        <v>女</v>
      </c>
      <c r="C150" s="1" t="str">
        <f>"23020529"</f>
        <v>23020529</v>
      </c>
      <c r="D150" s="1" t="str">
        <f t="shared" si="11"/>
        <v>05</v>
      </c>
      <c r="E150" s="1" t="str">
        <f>"29"</f>
        <v>29</v>
      </c>
      <c r="F150" s="1" t="s">
        <v>10</v>
      </c>
      <c r="G150" s="1">
        <v>0</v>
      </c>
      <c r="H150" s="1">
        <v>0</v>
      </c>
      <c r="I150" s="1">
        <f t="shared" si="12"/>
        <v>0</v>
      </c>
    </row>
    <row r="151" spans="1:9" x14ac:dyDescent="0.15">
      <c r="A151" s="1" t="s">
        <v>68</v>
      </c>
      <c r="B151" s="1" t="str">
        <f t="shared" si="13"/>
        <v>女</v>
      </c>
      <c r="C151" s="1" t="str">
        <f>"23020530"</f>
        <v>23020530</v>
      </c>
      <c r="D151" s="1" t="str">
        <f t="shared" si="11"/>
        <v>05</v>
      </c>
      <c r="E151" s="1" t="str">
        <f>"30"</f>
        <v>30</v>
      </c>
      <c r="F151" s="1" t="s">
        <v>10</v>
      </c>
      <c r="G151" s="1">
        <v>57</v>
      </c>
      <c r="H151" s="1">
        <v>37</v>
      </c>
      <c r="I151" s="1">
        <f t="shared" si="12"/>
        <v>94</v>
      </c>
    </row>
    <row r="152" spans="1:9" x14ac:dyDescent="0.15">
      <c r="A152" s="1" t="s">
        <v>144</v>
      </c>
      <c r="B152" s="1" t="str">
        <f t="shared" si="13"/>
        <v>女</v>
      </c>
      <c r="C152" s="1" t="str">
        <f>"23020601"</f>
        <v>23020601</v>
      </c>
      <c r="D152" s="1" t="str">
        <f t="shared" ref="D152:D181" si="14">"06"</f>
        <v>06</v>
      </c>
      <c r="E152" s="1" t="str">
        <f>"01"</f>
        <v>01</v>
      </c>
      <c r="F152" s="1" t="s">
        <v>10</v>
      </c>
      <c r="G152" s="3">
        <v>46</v>
      </c>
      <c r="H152" s="1">
        <v>89</v>
      </c>
      <c r="I152" s="1">
        <f t="shared" si="12"/>
        <v>135</v>
      </c>
    </row>
    <row r="153" spans="1:9" x14ac:dyDescent="0.15">
      <c r="A153" s="1" t="s">
        <v>145</v>
      </c>
      <c r="B153" s="1" t="str">
        <f t="shared" si="13"/>
        <v>女</v>
      </c>
      <c r="C153" s="1" t="str">
        <f>"23020602"</f>
        <v>23020602</v>
      </c>
      <c r="D153" s="1" t="str">
        <f t="shared" si="14"/>
        <v>06</v>
      </c>
      <c r="E153" s="1" t="str">
        <f>"02"</f>
        <v>02</v>
      </c>
      <c r="F153" s="1" t="s">
        <v>10</v>
      </c>
      <c r="G153" s="3">
        <v>51</v>
      </c>
      <c r="H153" s="1">
        <v>95</v>
      </c>
      <c r="I153" s="1">
        <f t="shared" si="12"/>
        <v>146</v>
      </c>
    </row>
    <row r="154" spans="1:9" x14ac:dyDescent="0.15">
      <c r="A154" s="1" t="s">
        <v>146</v>
      </c>
      <c r="B154" s="1" t="str">
        <f>"男"</f>
        <v>男</v>
      </c>
      <c r="C154" s="1" t="str">
        <f>"23020603"</f>
        <v>23020603</v>
      </c>
      <c r="D154" s="1" t="str">
        <f t="shared" si="14"/>
        <v>06</v>
      </c>
      <c r="E154" s="1" t="str">
        <f>"03"</f>
        <v>03</v>
      </c>
      <c r="F154" s="1" t="s">
        <v>10</v>
      </c>
      <c r="G154" s="3">
        <v>48</v>
      </c>
      <c r="H154" s="1">
        <v>89</v>
      </c>
      <c r="I154" s="1">
        <f t="shared" si="12"/>
        <v>137</v>
      </c>
    </row>
    <row r="155" spans="1:9" x14ac:dyDescent="0.15">
      <c r="A155" s="1" t="s">
        <v>147</v>
      </c>
      <c r="B155" s="1" t="str">
        <f>"男"</f>
        <v>男</v>
      </c>
      <c r="C155" s="1" t="str">
        <f>"23020604"</f>
        <v>23020604</v>
      </c>
      <c r="D155" s="1" t="str">
        <f t="shared" si="14"/>
        <v>06</v>
      </c>
      <c r="E155" s="1" t="str">
        <f>"04"</f>
        <v>04</v>
      </c>
      <c r="F155" s="1" t="s">
        <v>10</v>
      </c>
      <c r="G155" s="1">
        <v>0</v>
      </c>
      <c r="H155" s="1">
        <v>0</v>
      </c>
      <c r="I155" s="1">
        <f t="shared" si="12"/>
        <v>0</v>
      </c>
    </row>
    <row r="156" spans="1:9" x14ac:dyDescent="0.15">
      <c r="A156" s="1" t="s">
        <v>148</v>
      </c>
      <c r="B156" s="1" t="str">
        <f>"男"</f>
        <v>男</v>
      </c>
      <c r="C156" s="1" t="str">
        <f>"23020605"</f>
        <v>23020605</v>
      </c>
      <c r="D156" s="1" t="str">
        <f t="shared" si="14"/>
        <v>06</v>
      </c>
      <c r="E156" s="1" t="str">
        <f>"05"</f>
        <v>05</v>
      </c>
      <c r="F156" s="1" t="s">
        <v>10</v>
      </c>
      <c r="G156" s="3">
        <v>45</v>
      </c>
      <c r="H156" s="1">
        <v>88</v>
      </c>
      <c r="I156" s="1">
        <f t="shared" si="12"/>
        <v>133</v>
      </c>
    </row>
    <row r="157" spans="1:9" x14ac:dyDescent="0.15">
      <c r="A157" s="1" t="s">
        <v>41</v>
      </c>
      <c r="B157" s="1" t="str">
        <f>"女"</f>
        <v>女</v>
      </c>
      <c r="C157" s="1" t="str">
        <f>"23020606"</f>
        <v>23020606</v>
      </c>
      <c r="D157" s="1" t="str">
        <f t="shared" si="14"/>
        <v>06</v>
      </c>
      <c r="E157" s="1" t="str">
        <f>"06"</f>
        <v>06</v>
      </c>
      <c r="F157" s="1" t="s">
        <v>10</v>
      </c>
      <c r="G157" s="3">
        <v>52</v>
      </c>
      <c r="H157" s="1">
        <v>100</v>
      </c>
      <c r="I157" s="1">
        <f t="shared" si="12"/>
        <v>152</v>
      </c>
    </row>
    <row r="158" spans="1:9" x14ac:dyDescent="0.15">
      <c r="A158" s="1" t="s">
        <v>15</v>
      </c>
      <c r="B158" s="1" t="str">
        <f>"女"</f>
        <v>女</v>
      </c>
      <c r="C158" s="1" t="str">
        <f>"23020607"</f>
        <v>23020607</v>
      </c>
      <c r="D158" s="1" t="str">
        <f t="shared" si="14"/>
        <v>06</v>
      </c>
      <c r="E158" s="1" t="str">
        <f>"07"</f>
        <v>07</v>
      </c>
      <c r="F158" s="1" t="s">
        <v>10</v>
      </c>
      <c r="G158" s="3">
        <v>50</v>
      </c>
      <c r="H158" s="1">
        <v>76</v>
      </c>
      <c r="I158" s="1">
        <f t="shared" si="12"/>
        <v>126</v>
      </c>
    </row>
    <row r="159" spans="1:9" x14ac:dyDescent="0.15">
      <c r="A159" s="1" t="s">
        <v>149</v>
      </c>
      <c r="B159" s="1" t="str">
        <f>"女"</f>
        <v>女</v>
      </c>
      <c r="C159" s="1" t="str">
        <f>"23020608"</f>
        <v>23020608</v>
      </c>
      <c r="D159" s="1" t="str">
        <f t="shared" si="14"/>
        <v>06</v>
      </c>
      <c r="E159" s="1" t="str">
        <f>"08"</f>
        <v>08</v>
      </c>
      <c r="F159" s="1" t="s">
        <v>10</v>
      </c>
      <c r="G159" s="3">
        <v>48</v>
      </c>
      <c r="H159" s="1">
        <v>84</v>
      </c>
      <c r="I159" s="1">
        <f t="shared" si="12"/>
        <v>132</v>
      </c>
    </row>
    <row r="160" spans="1:9" x14ac:dyDescent="0.15">
      <c r="A160" s="1" t="s">
        <v>150</v>
      </c>
      <c r="B160" s="1" t="str">
        <f>"女"</f>
        <v>女</v>
      </c>
      <c r="C160" s="1" t="str">
        <f>"23020609"</f>
        <v>23020609</v>
      </c>
      <c r="D160" s="1" t="str">
        <f t="shared" si="14"/>
        <v>06</v>
      </c>
      <c r="E160" s="1" t="str">
        <f>"09"</f>
        <v>09</v>
      </c>
      <c r="F160" s="1" t="s">
        <v>10</v>
      </c>
      <c r="G160" s="3">
        <v>52</v>
      </c>
      <c r="H160" s="1">
        <v>70</v>
      </c>
      <c r="I160" s="1">
        <f t="shared" si="12"/>
        <v>122</v>
      </c>
    </row>
    <row r="161" spans="1:9" x14ac:dyDescent="0.15">
      <c r="A161" s="1" t="s">
        <v>97</v>
      </c>
      <c r="B161" s="1" t="str">
        <f>"女"</f>
        <v>女</v>
      </c>
      <c r="C161" s="1" t="str">
        <f>"23020610"</f>
        <v>23020610</v>
      </c>
      <c r="D161" s="1" t="str">
        <f t="shared" si="14"/>
        <v>06</v>
      </c>
      <c r="E161" s="1" t="str">
        <f>"10"</f>
        <v>10</v>
      </c>
      <c r="F161" s="1" t="s">
        <v>10</v>
      </c>
      <c r="G161" s="3">
        <v>61</v>
      </c>
      <c r="H161" s="1">
        <v>84</v>
      </c>
      <c r="I161" s="1">
        <f t="shared" si="12"/>
        <v>145</v>
      </c>
    </row>
    <row r="162" spans="1:9" x14ac:dyDescent="0.15">
      <c r="A162" s="1" t="s">
        <v>151</v>
      </c>
      <c r="B162" s="1" t="str">
        <f>"男"</f>
        <v>男</v>
      </c>
      <c r="C162" s="1" t="str">
        <f>"23020611"</f>
        <v>23020611</v>
      </c>
      <c r="D162" s="1" t="str">
        <f t="shared" si="14"/>
        <v>06</v>
      </c>
      <c r="E162" s="1" t="str">
        <f>"11"</f>
        <v>11</v>
      </c>
      <c r="F162" s="1" t="s">
        <v>10</v>
      </c>
      <c r="G162" s="3">
        <v>51</v>
      </c>
      <c r="H162" s="1">
        <v>76</v>
      </c>
      <c r="I162" s="1">
        <f t="shared" si="12"/>
        <v>127</v>
      </c>
    </row>
    <row r="163" spans="1:9" x14ac:dyDescent="0.15">
      <c r="A163" s="1" t="s">
        <v>152</v>
      </c>
      <c r="B163" s="1" t="str">
        <f>"女"</f>
        <v>女</v>
      </c>
      <c r="C163" s="1" t="str">
        <f>"23020612"</f>
        <v>23020612</v>
      </c>
      <c r="D163" s="1" t="str">
        <f t="shared" si="14"/>
        <v>06</v>
      </c>
      <c r="E163" s="1" t="str">
        <f>"12"</f>
        <v>12</v>
      </c>
      <c r="F163" s="1" t="s">
        <v>10</v>
      </c>
      <c r="G163" s="3">
        <v>61</v>
      </c>
      <c r="H163" s="1">
        <v>63</v>
      </c>
      <c r="I163" s="1">
        <f t="shared" si="12"/>
        <v>124</v>
      </c>
    </row>
    <row r="164" spans="1:9" x14ac:dyDescent="0.15">
      <c r="A164" s="1" t="s">
        <v>50</v>
      </c>
      <c r="B164" s="1" t="str">
        <f>"女"</f>
        <v>女</v>
      </c>
      <c r="C164" s="1" t="str">
        <f>"23020613"</f>
        <v>23020613</v>
      </c>
      <c r="D164" s="1" t="str">
        <f t="shared" si="14"/>
        <v>06</v>
      </c>
      <c r="E164" s="1" t="str">
        <f>"13"</f>
        <v>13</v>
      </c>
      <c r="F164" s="1" t="s">
        <v>10</v>
      </c>
      <c r="G164" s="3">
        <v>50</v>
      </c>
      <c r="H164" s="1">
        <v>74</v>
      </c>
      <c r="I164" s="1">
        <f t="shared" si="12"/>
        <v>124</v>
      </c>
    </row>
    <row r="165" spans="1:9" x14ac:dyDescent="0.15">
      <c r="A165" s="1" t="s">
        <v>153</v>
      </c>
      <c r="B165" s="1" t="str">
        <f>"女"</f>
        <v>女</v>
      </c>
      <c r="C165" s="1" t="str">
        <f>"23020614"</f>
        <v>23020614</v>
      </c>
      <c r="D165" s="1" t="str">
        <f t="shared" si="14"/>
        <v>06</v>
      </c>
      <c r="E165" s="1" t="str">
        <f>"14"</f>
        <v>14</v>
      </c>
      <c r="F165" s="1" t="s">
        <v>10</v>
      </c>
      <c r="G165" s="3">
        <v>56</v>
      </c>
      <c r="H165" s="1">
        <v>87</v>
      </c>
      <c r="I165" s="1">
        <f t="shared" si="12"/>
        <v>143</v>
      </c>
    </row>
    <row r="166" spans="1:9" x14ac:dyDescent="0.15">
      <c r="A166" s="1" t="s">
        <v>11</v>
      </c>
      <c r="B166" s="1" t="str">
        <f>"男"</f>
        <v>男</v>
      </c>
      <c r="C166" s="1" t="str">
        <f>"23020615"</f>
        <v>23020615</v>
      </c>
      <c r="D166" s="1" t="str">
        <f t="shared" si="14"/>
        <v>06</v>
      </c>
      <c r="E166" s="1" t="str">
        <f>"15"</f>
        <v>15</v>
      </c>
      <c r="F166" s="1" t="s">
        <v>10</v>
      </c>
      <c r="G166" s="3">
        <v>57</v>
      </c>
      <c r="H166" s="1">
        <v>71</v>
      </c>
      <c r="I166" s="1">
        <f t="shared" si="12"/>
        <v>128</v>
      </c>
    </row>
    <row r="167" spans="1:9" x14ac:dyDescent="0.15">
      <c r="A167" s="1" t="s">
        <v>154</v>
      </c>
      <c r="B167" s="1" t="str">
        <f>"男"</f>
        <v>男</v>
      </c>
      <c r="C167" s="1" t="str">
        <f>"23020616"</f>
        <v>23020616</v>
      </c>
      <c r="D167" s="1" t="str">
        <f t="shared" si="14"/>
        <v>06</v>
      </c>
      <c r="E167" s="1" t="str">
        <f>"16"</f>
        <v>16</v>
      </c>
      <c r="F167" s="1" t="s">
        <v>10</v>
      </c>
      <c r="G167" s="1">
        <v>0</v>
      </c>
      <c r="H167" s="1">
        <v>0</v>
      </c>
      <c r="I167" s="1">
        <f t="shared" si="12"/>
        <v>0</v>
      </c>
    </row>
    <row r="168" spans="1:9" x14ac:dyDescent="0.15">
      <c r="A168" s="1" t="s">
        <v>155</v>
      </c>
      <c r="B168" s="1" t="str">
        <f t="shared" ref="B168:B178" si="15">"女"</f>
        <v>女</v>
      </c>
      <c r="C168" s="1" t="str">
        <f>"23020617"</f>
        <v>23020617</v>
      </c>
      <c r="D168" s="1" t="str">
        <f t="shared" si="14"/>
        <v>06</v>
      </c>
      <c r="E168" s="1" t="str">
        <f>"17"</f>
        <v>17</v>
      </c>
      <c r="F168" s="1" t="s">
        <v>10</v>
      </c>
      <c r="G168" s="1">
        <v>0</v>
      </c>
      <c r="H168" s="1">
        <v>0</v>
      </c>
      <c r="I168" s="1">
        <f t="shared" si="12"/>
        <v>0</v>
      </c>
    </row>
    <row r="169" spans="1:9" x14ac:dyDescent="0.15">
      <c r="A169" s="1" t="s">
        <v>156</v>
      </c>
      <c r="B169" s="1" t="str">
        <f t="shared" si="15"/>
        <v>女</v>
      </c>
      <c r="C169" s="1" t="str">
        <f>"23020618"</f>
        <v>23020618</v>
      </c>
      <c r="D169" s="1" t="str">
        <f t="shared" si="14"/>
        <v>06</v>
      </c>
      <c r="E169" s="1" t="str">
        <f>"18"</f>
        <v>18</v>
      </c>
      <c r="F169" s="1" t="s">
        <v>10</v>
      </c>
      <c r="G169" s="3">
        <v>49</v>
      </c>
      <c r="H169" s="1">
        <v>94</v>
      </c>
      <c r="I169" s="1">
        <f t="shared" si="12"/>
        <v>143</v>
      </c>
    </row>
    <row r="170" spans="1:9" x14ac:dyDescent="0.15">
      <c r="A170" s="1" t="s">
        <v>73</v>
      </c>
      <c r="B170" s="1" t="str">
        <f t="shared" si="15"/>
        <v>女</v>
      </c>
      <c r="C170" s="1" t="str">
        <f>"23020619"</f>
        <v>23020619</v>
      </c>
      <c r="D170" s="1" t="str">
        <f t="shared" si="14"/>
        <v>06</v>
      </c>
      <c r="E170" s="1" t="str">
        <f>"19"</f>
        <v>19</v>
      </c>
      <c r="F170" s="1" t="s">
        <v>10</v>
      </c>
      <c r="G170" s="3">
        <v>44</v>
      </c>
      <c r="H170" s="1">
        <v>73</v>
      </c>
      <c r="I170" s="1">
        <f t="shared" si="12"/>
        <v>117</v>
      </c>
    </row>
    <row r="171" spans="1:9" x14ac:dyDescent="0.15">
      <c r="A171" s="1" t="s">
        <v>157</v>
      </c>
      <c r="B171" s="1" t="str">
        <f t="shared" si="15"/>
        <v>女</v>
      </c>
      <c r="C171" s="1" t="str">
        <f>"23020620"</f>
        <v>23020620</v>
      </c>
      <c r="D171" s="1" t="str">
        <f t="shared" si="14"/>
        <v>06</v>
      </c>
      <c r="E171" s="1" t="str">
        <f>"20"</f>
        <v>20</v>
      </c>
      <c r="F171" s="1" t="s">
        <v>10</v>
      </c>
      <c r="G171" s="3">
        <v>54</v>
      </c>
      <c r="H171" s="1">
        <v>69</v>
      </c>
      <c r="I171" s="1">
        <f t="shared" si="12"/>
        <v>123</v>
      </c>
    </row>
    <row r="172" spans="1:9" x14ac:dyDescent="0.15">
      <c r="A172" s="1" t="s">
        <v>158</v>
      </c>
      <c r="B172" s="1" t="str">
        <f t="shared" si="15"/>
        <v>女</v>
      </c>
      <c r="C172" s="1" t="str">
        <f>"23020621"</f>
        <v>23020621</v>
      </c>
      <c r="D172" s="1" t="str">
        <f t="shared" si="14"/>
        <v>06</v>
      </c>
      <c r="E172" s="1" t="str">
        <f>"21"</f>
        <v>21</v>
      </c>
      <c r="F172" s="1" t="s">
        <v>10</v>
      </c>
      <c r="G172" s="1">
        <v>0</v>
      </c>
      <c r="H172" s="1">
        <v>0</v>
      </c>
      <c r="I172" s="1">
        <f t="shared" si="12"/>
        <v>0</v>
      </c>
    </row>
    <row r="173" spans="1:9" x14ac:dyDescent="0.15">
      <c r="A173" s="1" t="s">
        <v>159</v>
      </c>
      <c r="B173" s="1" t="str">
        <f t="shared" si="15"/>
        <v>女</v>
      </c>
      <c r="C173" s="1" t="str">
        <f>"23020622"</f>
        <v>23020622</v>
      </c>
      <c r="D173" s="1" t="str">
        <f t="shared" si="14"/>
        <v>06</v>
      </c>
      <c r="E173" s="1" t="str">
        <f>"22"</f>
        <v>22</v>
      </c>
      <c r="F173" s="1" t="s">
        <v>10</v>
      </c>
      <c r="G173" s="1">
        <v>0</v>
      </c>
      <c r="H173" s="1">
        <v>0</v>
      </c>
      <c r="I173" s="1">
        <f t="shared" si="12"/>
        <v>0</v>
      </c>
    </row>
    <row r="174" spans="1:9" x14ac:dyDescent="0.15">
      <c r="A174" s="1" t="s">
        <v>160</v>
      </c>
      <c r="B174" s="1" t="str">
        <f t="shared" si="15"/>
        <v>女</v>
      </c>
      <c r="C174" s="1" t="str">
        <f>"23020623"</f>
        <v>23020623</v>
      </c>
      <c r="D174" s="1" t="str">
        <f t="shared" si="14"/>
        <v>06</v>
      </c>
      <c r="E174" s="1" t="str">
        <f>"23"</f>
        <v>23</v>
      </c>
      <c r="F174" s="1" t="s">
        <v>10</v>
      </c>
      <c r="G174" s="3">
        <v>54</v>
      </c>
      <c r="H174" s="1">
        <v>74</v>
      </c>
      <c r="I174" s="1">
        <f t="shared" si="12"/>
        <v>128</v>
      </c>
    </row>
    <row r="175" spans="1:9" x14ac:dyDescent="0.15">
      <c r="A175" s="1" t="s">
        <v>161</v>
      </c>
      <c r="B175" s="1" t="str">
        <f t="shared" si="15"/>
        <v>女</v>
      </c>
      <c r="C175" s="1" t="str">
        <f>"23020624"</f>
        <v>23020624</v>
      </c>
      <c r="D175" s="1" t="str">
        <f t="shared" si="14"/>
        <v>06</v>
      </c>
      <c r="E175" s="1" t="str">
        <f>"24"</f>
        <v>24</v>
      </c>
      <c r="F175" s="1" t="s">
        <v>10</v>
      </c>
      <c r="G175" s="3">
        <v>60</v>
      </c>
      <c r="H175" s="1">
        <v>88</v>
      </c>
      <c r="I175" s="1">
        <f t="shared" si="12"/>
        <v>148</v>
      </c>
    </row>
    <row r="176" spans="1:9" x14ac:dyDescent="0.15">
      <c r="A176" s="1" t="s">
        <v>162</v>
      </c>
      <c r="B176" s="1" t="str">
        <f t="shared" si="15"/>
        <v>女</v>
      </c>
      <c r="C176" s="1" t="str">
        <f>"23020625"</f>
        <v>23020625</v>
      </c>
      <c r="D176" s="1" t="str">
        <f t="shared" si="14"/>
        <v>06</v>
      </c>
      <c r="E176" s="1" t="str">
        <f>"25"</f>
        <v>25</v>
      </c>
      <c r="F176" s="1" t="s">
        <v>10</v>
      </c>
      <c r="G176" s="3">
        <v>61</v>
      </c>
      <c r="H176" s="1">
        <v>90</v>
      </c>
      <c r="I176" s="1">
        <f t="shared" si="12"/>
        <v>151</v>
      </c>
    </row>
    <row r="177" spans="1:9" x14ac:dyDescent="0.15">
      <c r="A177" s="1" t="s">
        <v>163</v>
      </c>
      <c r="B177" s="1" t="str">
        <f t="shared" si="15"/>
        <v>女</v>
      </c>
      <c r="C177" s="1" t="str">
        <f>"23020626"</f>
        <v>23020626</v>
      </c>
      <c r="D177" s="1" t="str">
        <f t="shared" si="14"/>
        <v>06</v>
      </c>
      <c r="E177" s="1" t="str">
        <f>"26"</f>
        <v>26</v>
      </c>
      <c r="F177" s="1" t="s">
        <v>10</v>
      </c>
      <c r="G177" s="3">
        <v>42</v>
      </c>
      <c r="H177" s="1">
        <v>78</v>
      </c>
      <c r="I177" s="1">
        <f t="shared" si="12"/>
        <v>120</v>
      </c>
    </row>
    <row r="178" spans="1:9" x14ac:dyDescent="0.15">
      <c r="A178" s="1" t="s">
        <v>164</v>
      </c>
      <c r="B178" s="1" t="str">
        <f t="shared" si="15"/>
        <v>女</v>
      </c>
      <c r="C178" s="1" t="str">
        <f>"23020627"</f>
        <v>23020627</v>
      </c>
      <c r="D178" s="1" t="str">
        <f t="shared" si="14"/>
        <v>06</v>
      </c>
      <c r="E178" s="1" t="str">
        <f>"27"</f>
        <v>27</v>
      </c>
      <c r="F178" s="1" t="s">
        <v>10</v>
      </c>
      <c r="G178" s="1">
        <v>42</v>
      </c>
      <c r="H178" s="1">
        <v>49</v>
      </c>
      <c r="I178" s="1">
        <f t="shared" si="12"/>
        <v>91</v>
      </c>
    </row>
    <row r="179" spans="1:9" x14ac:dyDescent="0.15">
      <c r="A179" s="1" t="s">
        <v>165</v>
      </c>
      <c r="B179" s="1" t="str">
        <f>"男"</f>
        <v>男</v>
      </c>
      <c r="C179" s="1" t="str">
        <f>"23020628"</f>
        <v>23020628</v>
      </c>
      <c r="D179" s="1" t="str">
        <f t="shared" si="14"/>
        <v>06</v>
      </c>
      <c r="E179" s="1" t="str">
        <f>"28"</f>
        <v>28</v>
      </c>
      <c r="F179" s="1" t="s">
        <v>10</v>
      </c>
      <c r="G179" s="3">
        <v>62</v>
      </c>
      <c r="H179" s="1">
        <v>92</v>
      </c>
      <c r="I179" s="1">
        <f t="shared" si="12"/>
        <v>154</v>
      </c>
    </row>
    <row r="180" spans="1:9" x14ac:dyDescent="0.15">
      <c r="A180" s="1" t="s">
        <v>105</v>
      </c>
      <c r="B180" s="1" t="str">
        <f>"男"</f>
        <v>男</v>
      </c>
      <c r="C180" s="1" t="str">
        <f>"23020629"</f>
        <v>23020629</v>
      </c>
      <c r="D180" s="1" t="str">
        <f t="shared" si="14"/>
        <v>06</v>
      </c>
      <c r="E180" s="1" t="str">
        <f>"29"</f>
        <v>29</v>
      </c>
      <c r="F180" s="1" t="s">
        <v>10</v>
      </c>
      <c r="G180" s="3">
        <v>69</v>
      </c>
      <c r="H180" s="1">
        <v>89</v>
      </c>
      <c r="I180" s="1">
        <f t="shared" si="12"/>
        <v>158</v>
      </c>
    </row>
    <row r="181" spans="1:9" x14ac:dyDescent="0.15">
      <c r="A181" s="1" t="s">
        <v>166</v>
      </c>
      <c r="B181" s="1" t="str">
        <f>"女"</f>
        <v>女</v>
      </c>
      <c r="C181" s="1" t="str">
        <f>"23020630"</f>
        <v>23020630</v>
      </c>
      <c r="D181" s="1" t="str">
        <f t="shared" si="14"/>
        <v>06</v>
      </c>
      <c r="E181" s="1" t="str">
        <f>"30"</f>
        <v>30</v>
      </c>
      <c r="F181" s="1" t="s">
        <v>10</v>
      </c>
      <c r="G181" s="3">
        <v>51</v>
      </c>
      <c r="H181" s="1">
        <v>90</v>
      </c>
      <c r="I181" s="1">
        <f t="shared" si="12"/>
        <v>141</v>
      </c>
    </row>
    <row r="182" spans="1:9" x14ac:dyDescent="0.15">
      <c r="A182" s="1" t="s">
        <v>167</v>
      </c>
      <c r="B182" s="1" t="str">
        <f>"女"</f>
        <v>女</v>
      </c>
      <c r="C182" s="1" t="str">
        <f>"23020701"</f>
        <v>23020701</v>
      </c>
      <c r="D182" s="1" t="str">
        <f t="shared" ref="D182:D211" si="16">"07"</f>
        <v>07</v>
      </c>
      <c r="E182" s="1" t="str">
        <f>"01"</f>
        <v>01</v>
      </c>
      <c r="F182" s="1" t="s">
        <v>10</v>
      </c>
      <c r="G182" s="3">
        <v>52</v>
      </c>
      <c r="H182" s="1">
        <v>90</v>
      </c>
      <c r="I182" s="1">
        <f t="shared" si="12"/>
        <v>142</v>
      </c>
    </row>
    <row r="183" spans="1:9" x14ac:dyDescent="0.15">
      <c r="A183" s="1" t="s">
        <v>168</v>
      </c>
      <c r="B183" s="1" t="str">
        <f>"女"</f>
        <v>女</v>
      </c>
      <c r="C183" s="1" t="str">
        <f>"23020702"</f>
        <v>23020702</v>
      </c>
      <c r="D183" s="1" t="str">
        <f t="shared" si="16"/>
        <v>07</v>
      </c>
      <c r="E183" s="1" t="str">
        <f>"02"</f>
        <v>02</v>
      </c>
      <c r="F183" s="1" t="s">
        <v>10</v>
      </c>
      <c r="G183" s="3">
        <v>53</v>
      </c>
      <c r="H183" s="1">
        <v>95</v>
      </c>
      <c r="I183" s="1">
        <f t="shared" si="12"/>
        <v>148</v>
      </c>
    </row>
    <row r="184" spans="1:9" x14ac:dyDescent="0.15">
      <c r="A184" s="1" t="s">
        <v>169</v>
      </c>
      <c r="B184" s="1" t="str">
        <f>"女"</f>
        <v>女</v>
      </c>
      <c r="C184" s="1" t="str">
        <f>"23020703"</f>
        <v>23020703</v>
      </c>
      <c r="D184" s="1" t="str">
        <f t="shared" si="16"/>
        <v>07</v>
      </c>
      <c r="E184" s="1" t="str">
        <f>"03"</f>
        <v>03</v>
      </c>
      <c r="F184" s="1" t="s">
        <v>10</v>
      </c>
      <c r="G184" s="1">
        <v>48</v>
      </c>
      <c r="H184" s="1">
        <v>58</v>
      </c>
      <c r="I184" s="1">
        <f t="shared" si="12"/>
        <v>106</v>
      </c>
    </row>
    <row r="185" spans="1:9" x14ac:dyDescent="0.15">
      <c r="A185" s="1" t="s">
        <v>170</v>
      </c>
      <c r="B185" s="1" t="str">
        <f>"男"</f>
        <v>男</v>
      </c>
      <c r="C185" s="1" t="str">
        <f>"23020704"</f>
        <v>23020704</v>
      </c>
      <c r="D185" s="1" t="str">
        <f t="shared" si="16"/>
        <v>07</v>
      </c>
      <c r="E185" s="1" t="str">
        <f>"04"</f>
        <v>04</v>
      </c>
      <c r="F185" s="1" t="s">
        <v>10</v>
      </c>
      <c r="G185" s="1">
        <v>0</v>
      </c>
      <c r="H185" s="1">
        <v>0</v>
      </c>
      <c r="I185" s="1">
        <f t="shared" si="12"/>
        <v>0</v>
      </c>
    </row>
    <row r="186" spans="1:9" x14ac:dyDescent="0.15">
      <c r="A186" s="1" t="s">
        <v>171</v>
      </c>
      <c r="B186" s="1" t="str">
        <f>"女"</f>
        <v>女</v>
      </c>
      <c r="C186" s="1" t="str">
        <f>"23020705"</f>
        <v>23020705</v>
      </c>
      <c r="D186" s="1" t="str">
        <f t="shared" si="16"/>
        <v>07</v>
      </c>
      <c r="E186" s="1" t="str">
        <f>"05"</f>
        <v>05</v>
      </c>
      <c r="F186" s="1" t="s">
        <v>10</v>
      </c>
      <c r="G186" s="3">
        <v>68</v>
      </c>
      <c r="H186" s="1">
        <v>91</v>
      </c>
      <c r="I186" s="1">
        <f t="shared" si="12"/>
        <v>159</v>
      </c>
    </row>
    <row r="187" spans="1:9" x14ac:dyDescent="0.15">
      <c r="A187" s="1" t="s">
        <v>73</v>
      </c>
      <c r="B187" s="1" t="str">
        <f>"女"</f>
        <v>女</v>
      </c>
      <c r="C187" s="1" t="str">
        <f>"23020706"</f>
        <v>23020706</v>
      </c>
      <c r="D187" s="1" t="str">
        <f t="shared" si="16"/>
        <v>07</v>
      </c>
      <c r="E187" s="1" t="str">
        <f>"06"</f>
        <v>06</v>
      </c>
      <c r="F187" s="1" t="s">
        <v>10</v>
      </c>
      <c r="G187" s="1">
        <v>0</v>
      </c>
      <c r="H187" s="1">
        <v>0</v>
      </c>
      <c r="I187" s="1">
        <f t="shared" si="12"/>
        <v>0</v>
      </c>
    </row>
    <row r="188" spans="1:9" x14ac:dyDescent="0.15">
      <c r="A188" s="1" t="s">
        <v>11</v>
      </c>
      <c r="B188" s="1" t="str">
        <f>"男"</f>
        <v>男</v>
      </c>
      <c r="C188" s="1" t="str">
        <f>"23020707"</f>
        <v>23020707</v>
      </c>
      <c r="D188" s="1" t="str">
        <f t="shared" si="16"/>
        <v>07</v>
      </c>
      <c r="E188" s="1" t="str">
        <f>"07"</f>
        <v>07</v>
      </c>
      <c r="F188" s="1" t="s">
        <v>10</v>
      </c>
      <c r="G188" s="3">
        <v>58</v>
      </c>
      <c r="H188" s="1">
        <v>90</v>
      </c>
      <c r="I188" s="1">
        <f t="shared" si="12"/>
        <v>148</v>
      </c>
    </row>
    <row r="189" spans="1:9" x14ac:dyDescent="0.15">
      <c r="A189" s="1" t="s">
        <v>172</v>
      </c>
      <c r="B189" s="1" t="str">
        <f>"男"</f>
        <v>男</v>
      </c>
      <c r="C189" s="1" t="str">
        <f>"23020708"</f>
        <v>23020708</v>
      </c>
      <c r="D189" s="1" t="str">
        <f t="shared" si="16"/>
        <v>07</v>
      </c>
      <c r="E189" s="1" t="str">
        <f>"08"</f>
        <v>08</v>
      </c>
      <c r="F189" s="1" t="s">
        <v>10</v>
      </c>
      <c r="G189" s="3">
        <v>46</v>
      </c>
      <c r="H189" s="1">
        <v>93</v>
      </c>
      <c r="I189" s="1">
        <f t="shared" si="12"/>
        <v>139</v>
      </c>
    </row>
    <row r="190" spans="1:9" x14ac:dyDescent="0.15">
      <c r="A190" s="1" t="s">
        <v>68</v>
      </c>
      <c r="B190" s="1" t="str">
        <f>"男"</f>
        <v>男</v>
      </c>
      <c r="C190" s="1" t="str">
        <f>"23020709"</f>
        <v>23020709</v>
      </c>
      <c r="D190" s="1" t="str">
        <f t="shared" si="16"/>
        <v>07</v>
      </c>
      <c r="E190" s="1" t="str">
        <f>"09"</f>
        <v>09</v>
      </c>
      <c r="F190" s="1" t="s">
        <v>10</v>
      </c>
      <c r="G190" s="3">
        <v>54</v>
      </c>
      <c r="H190" s="1">
        <v>94</v>
      </c>
      <c r="I190" s="1">
        <f t="shared" si="12"/>
        <v>148</v>
      </c>
    </row>
    <row r="191" spans="1:9" x14ac:dyDescent="0.15">
      <c r="A191" s="1" t="s">
        <v>173</v>
      </c>
      <c r="B191" s="1" t="str">
        <f>"女"</f>
        <v>女</v>
      </c>
      <c r="C191" s="1" t="str">
        <f>"23020710"</f>
        <v>23020710</v>
      </c>
      <c r="D191" s="1" t="str">
        <f t="shared" si="16"/>
        <v>07</v>
      </c>
      <c r="E191" s="1" t="str">
        <f>"10"</f>
        <v>10</v>
      </c>
      <c r="F191" s="1" t="s">
        <v>10</v>
      </c>
      <c r="G191" s="3">
        <v>65</v>
      </c>
      <c r="H191" s="1">
        <v>80</v>
      </c>
      <c r="I191" s="1">
        <f t="shared" si="12"/>
        <v>145</v>
      </c>
    </row>
    <row r="192" spans="1:9" x14ac:dyDescent="0.15">
      <c r="A192" s="1" t="s">
        <v>174</v>
      </c>
      <c r="B192" s="1" t="str">
        <f>"女"</f>
        <v>女</v>
      </c>
      <c r="C192" s="1" t="str">
        <f>"23020711"</f>
        <v>23020711</v>
      </c>
      <c r="D192" s="1" t="str">
        <f t="shared" si="16"/>
        <v>07</v>
      </c>
      <c r="E192" s="1" t="str">
        <f>"11"</f>
        <v>11</v>
      </c>
      <c r="F192" s="1" t="s">
        <v>10</v>
      </c>
      <c r="G192" s="3">
        <v>45</v>
      </c>
      <c r="H192" s="1">
        <v>80</v>
      </c>
      <c r="I192" s="1">
        <f t="shared" si="12"/>
        <v>125</v>
      </c>
    </row>
    <row r="193" spans="1:9" x14ac:dyDescent="0.15">
      <c r="A193" s="1" t="s">
        <v>175</v>
      </c>
      <c r="B193" s="1" t="str">
        <f>"男"</f>
        <v>男</v>
      </c>
      <c r="C193" s="1" t="str">
        <f>"23020712"</f>
        <v>23020712</v>
      </c>
      <c r="D193" s="1" t="str">
        <f t="shared" si="16"/>
        <v>07</v>
      </c>
      <c r="E193" s="1" t="str">
        <f>"12"</f>
        <v>12</v>
      </c>
      <c r="F193" s="1" t="s">
        <v>10</v>
      </c>
      <c r="G193" s="3">
        <v>58</v>
      </c>
      <c r="H193" s="1">
        <v>73</v>
      </c>
      <c r="I193" s="1">
        <f t="shared" si="12"/>
        <v>131</v>
      </c>
    </row>
    <row r="194" spans="1:9" x14ac:dyDescent="0.15">
      <c r="A194" s="1" t="s">
        <v>176</v>
      </c>
      <c r="B194" s="1" t="str">
        <f>"女"</f>
        <v>女</v>
      </c>
      <c r="C194" s="1" t="str">
        <f>"23020713"</f>
        <v>23020713</v>
      </c>
      <c r="D194" s="1" t="str">
        <f t="shared" si="16"/>
        <v>07</v>
      </c>
      <c r="E194" s="1" t="str">
        <f>"13"</f>
        <v>13</v>
      </c>
      <c r="F194" s="1" t="s">
        <v>10</v>
      </c>
      <c r="G194" s="3">
        <v>63</v>
      </c>
      <c r="H194" s="1">
        <v>72</v>
      </c>
      <c r="I194" s="1">
        <f t="shared" si="12"/>
        <v>135</v>
      </c>
    </row>
    <row r="195" spans="1:9" x14ac:dyDescent="0.15">
      <c r="A195" s="1" t="s">
        <v>73</v>
      </c>
      <c r="B195" s="1" t="str">
        <f>"女"</f>
        <v>女</v>
      </c>
      <c r="C195" s="1" t="str">
        <f>"23020714"</f>
        <v>23020714</v>
      </c>
      <c r="D195" s="1" t="str">
        <f t="shared" si="16"/>
        <v>07</v>
      </c>
      <c r="E195" s="1" t="str">
        <f>"14"</f>
        <v>14</v>
      </c>
      <c r="F195" s="1" t="s">
        <v>10</v>
      </c>
      <c r="G195" s="3">
        <v>44</v>
      </c>
      <c r="H195" s="1">
        <v>66</v>
      </c>
      <c r="I195" s="1">
        <f t="shared" ref="I195:I248" si="17">G195+H195</f>
        <v>110</v>
      </c>
    </row>
    <row r="196" spans="1:9" x14ac:dyDescent="0.15">
      <c r="A196" s="1" t="s">
        <v>177</v>
      </c>
      <c r="B196" s="1" t="str">
        <f>"女"</f>
        <v>女</v>
      </c>
      <c r="C196" s="1" t="str">
        <f>"23020715"</f>
        <v>23020715</v>
      </c>
      <c r="D196" s="1" t="str">
        <f t="shared" si="16"/>
        <v>07</v>
      </c>
      <c r="E196" s="1" t="str">
        <f>"15"</f>
        <v>15</v>
      </c>
      <c r="F196" s="1" t="s">
        <v>10</v>
      </c>
      <c r="G196" s="3">
        <v>60</v>
      </c>
      <c r="H196" s="1">
        <v>69</v>
      </c>
      <c r="I196" s="1">
        <f t="shared" si="17"/>
        <v>129</v>
      </c>
    </row>
    <row r="197" spans="1:9" x14ac:dyDescent="0.15">
      <c r="A197" s="1" t="s">
        <v>178</v>
      </c>
      <c r="B197" s="1" t="str">
        <f>"男"</f>
        <v>男</v>
      </c>
      <c r="C197" s="1" t="str">
        <f>"23020716"</f>
        <v>23020716</v>
      </c>
      <c r="D197" s="1" t="str">
        <f t="shared" si="16"/>
        <v>07</v>
      </c>
      <c r="E197" s="1" t="str">
        <f>"16"</f>
        <v>16</v>
      </c>
      <c r="F197" s="1" t="s">
        <v>10</v>
      </c>
      <c r="G197" s="3">
        <v>62</v>
      </c>
      <c r="H197" s="1">
        <v>62</v>
      </c>
      <c r="I197" s="1">
        <f t="shared" si="17"/>
        <v>124</v>
      </c>
    </row>
    <row r="198" spans="1:9" x14ac:dyDescent="0.15">
      <c r="A198" s="1" t="s">
        <v>179</v>
      </c>
      <c r="B198" s="1" t="str">
        <f>"女"</f>
        <v>女</v>
      </c>
      <c r="C198" s="1" t="str">
        <f>"23020717"</f>
        <v>23020717</v>
      </c>
      <c r="D198" s="1" t="str">
        <f t="shared" si="16"/>
        <v>07</v>
      </c>
      <c r="E198" s="1" t="str">
        <f>"17"</f>
        <v>17</v>
      </c>
      <c r="F198" s="1" t="s">
        <v>10</v>
      </c>
      <c r="G198" s="3">
        <v>63</v>
      </c>
      <c r="H198" s="1">
        <v>97</v>
      </c>
      <c r="I198" s="1">
        <f t="shared" si="17"/>
        <v>160</v>
      </c>
    </row>
    <row r="199" spans="1:9" x14ac:dyDescent="0.15">
      <c r="A199" s="1" t="s">
        <v>57</v>
      </c>
      <c r="B199" s="1" t="str">
        <f>"女"</f>
        <v>女</v>
      </c>
      <c r="C199" s="1" t="str">
        <f>"23020718"</f>
        <v>23020718</v>
      </c>
      <c r="D199" s="1" t="str">
        <f t="shared" si="16"/>
        <v>07</v>
      </c>
      <c r="E199" s="1" t="str">
        <f>"18"</f>
        <v>18</v>
      </c>
      <c r="F199" s="1" t="s">
        <v>10</v>
      </c>
      <c r="G199" s="3">
        <v>42</v>
      </c>
      <c r="H199" s="1">
        <v>69</v>
      </c>
      <c r="I199" s="1">
        <f t="shared" si="17"/>
        <v>111</v>
      </c>
    </row>
    <row r="200" spans="1:9" x14ac:dyDescent="0.15">
      <c r="A200" s="1" t="s">
        <v>180</v>
      </c>
      <c r="B200" s="1" t="str">
        <f>"男"</f>
        <v>男</v>
      </c>
      <c r="C200" s="1" t="str">
        <f>"23020719"</f>
        <v>23020719</v>
      </c>
      <c r="D200" s="1" t="str">
        <f t="shared" si="16"/>
        <v>07</v>
      </c>
      <c r="E200" s="1" t="str">
        <f>"19"</f>
        <v>19</v>
      </c>
      <c r="F200" s="1" t="s">
        <v>10</v>
      </c>
      <c r="G200" s="3">
        <v>69</v>
      </c>
      <c r="H200" s="1">
        <v>45</v>
      </c>
      <c r="I200" s="1">
        <f t="shared" si="17"/>
        <v>114</v>
      </c>
    </row>
    <row r="201" spans="1:9" x14ac:dyDescent="0.15">
      <c r="A201" s="1" t="s">
        <v>105</v>
      </c>
      <c r="B201" s="1" t="str">
        <f t="shared" ref="B201:B207" si="18">"女"</f>
        <v>女</v>
      </c>
      <c r="C201" s="1" t="str">
        <f>"23020720"</f>
        <v>23020720</v>
      </c>
      <c r="D201" s="1" t="str">
        <f t="shared" si="16"/>
        <v>07</v>
      </c>
      <c r="E201" s="1" t="str">
        <f>"20"</f>
        <v>20</v>
      </c>
      <c r="F201" s="1" t="s">
        <v>10</v>
      </c>
      <c r="G201" s="3">
        <v>62</v>
      </c>
      <c r="H201" s="1">
        <v>70</v>
      </c>
      <c r="I201" s="1">
        <f t="shared" si="17"/>
        <v>132</v>
      </c>
    </row>
    <row r="202" spans="1:9" x14ac:dyDescent="0.15">
      <c r="A202" s="1" t="s">
        <v>181</v>
      </c>
      <c r="B202" s="1" t="str">
        <f t="shared" si="18"/>
        <v>女</v>
      </c>
      <c r="C202" s="1" t="str">
        <f>"23020721"</f>
        <v>23020721</v>
      </c>
      <c r="D202" s="1" t="str">
        <f t="shared" si="16"/>
        <v>07</v>
      </c>
      <c r="E202" s="1" t="str">
        <f>"21"</f>
        <v>21</v>
      </c>
      <c r="F202" s="1" t="s">
        <v>10</v>
      </c>
      <c r="G202" s="3">
        <v>58</v>
      </c>
      <c r="H202" s="1">
        <v>83</v>
      </c>
      <c r="I202" s="1">
        <f t="shared" si="17"/>
        <v>141</v>
      </c>
    </row>
    <row r="203" spans="1:9" x14ac:dyDescent="0.15">
      <c r="A203" s="1" t="s">
        <v>97</v>
      </c>
      <c r="B203" s="1" t="str">
        <f t="shared" si="18"/>
        <v>女</v>
      </c>
      <c r="C203" s="1" t="str">
        <f>"23020722"</f>
        <v>23020722</v>
      </c>
      <c r="D203" s="1" t="str">
        <f t="shared" si="16"/>
        <v>07</v>
      </c>
      <c r="E203" s="1" t="str">
        <f>"22"</f>
        <v>22</v>
      </c>
      <c r="F203" s="1" t="s">
        <v>10</v>
      </c>
      <c r="G203" s="3">
        <v>50</v>
      </c>
      <c r="H203" s="1">
        <v>78</v>
      </c>
      <c r="I203" s="1">
        <f t="shared" si="17"/>
        <v>128</v>
      </c>
    </row>
    <row r="204" spans="1:9" x14ac:dyDescent="0.15">
      <c r="A204" s="1" t="s">
        <v>182</v>
      </c>
      <c r="B204" s="1" t="str">
        <f t="shared" si="18"/>
        <v>女</v>
      </c>
      <c r="C204" s="1" t="str">
        <f>"23020723"</f>
        <v>23020723</v>
      </c>
      <c r="D204" s="1" t="str">
        <f t="shared" si="16"/>
        <v>07</v>
      </c>
      <c r="E204" s="1" t="str">
        <f>"23"</f>
        <v>23</v>
      </c>
      <c r="F204" s="1" t="s">
        <v>10</v>
      </c>
      <c r="G204" s="1">
        <v>56</v>
      </c>
      <c r="H204" s="1">
        <v>55</v>
      </c>
      <c r="I204" s="1">
        <f t="shared" si="17"/>
        <v>111</v>
      </c>
    </row>
    <row r="205" spans="1:9" x14ac:dyDescent="0.15">
      <c r="A205" s="1" t="s">
        <v>183</v>
      </c>
      <c r="B205" s="1" t="str">
        <f t="shared" si="18"/>
        <v>女</v>
      </c>
      <c r="C205" s="1" t="str">
        <f>"23020724"</f>
        <v>23020724</v>
      </c>
      <c r="D205" s="1" t="str">
        <f t="shared" si="16"/>
        <v>07</v>
      </c>
      <c r="E205" s="1" t="str">
        <f>"24"</f>
        <v>24</v>
      </c>
      <c r="F205" s="1" t="s">
        <v>10</v>
      </c>
      <c r="G205" s="3">
        <v>52</v>
      </c>
      <c r="H205" s="1">
        <v>69</v>
      </c>
      <c r="I205" s="1">
        <f t="shared" si="17"/>
        <v>121</v>
      </c>
    </row>
    <row r="206" spans="1:9" x14ac:dyDescent="0.15">
      <c r="A206" s="1" t="s">
        <v>184</v>
      </c>
      <c r="B206" s="1" t="str">
        <f t="shared" si="18"/>
        <v>女</v>
      </c>
      <c r="C206" s="1" t="str">
        <f>"23020725"</f>
        <v>23020725</v>
      </c>
      <c r="D206" s="1" t="str">
        <f t="shared" si="16"/>
        <v>07</v>
      </c>
      <c r="E206" s="1" t="str">
        <f>"25"</f>
        <v>25</v>
      </c>
      <c r="F206" s="1" t="s">
        <v>10</v>
      </c>
      <c r="G206" s="3">
        <v>51</v>
      </c>
      <c r="H206" s="1">
        <v>94</v>
      </c>
      <c r="I206" s="1">
        <f t="shared" si="17"/>
        <v>145</v>
      </c>
    </row>
    <row r="207" spans="1:9" x14ac:dyDescent="0.15">
      <c r="A207" s="1" t="s">
        <v>73</v>
      </c>
      <c r="B207" s="1" t="str">
        <f t="shared" si="18"/>
        <v>女</v>
      </c>
      <c r="C207" s="1" t="str">
        <f>"23020726"</f>
        <v>23020726</v>
      </c>
      <c r="D207" s="1" t="str">
        <f t="shared" si="16"/>
        <v>07</v>
      </c>
      <c r="E207" s="1" t="str">
        <f>"26"</f>
        <v>26</v>
      </c>
      <c r="F207" s="1" t="s">
        <v>10</v>
      </c>
      <c r="G207" s="3">
        <v>60</v>
      </c>
      <c r="H207" s="1">
        <v>74</v>
      </c>
      <c r="I207" s="1">
        <f t="shared" si="17"/>
        <v>134</v>
      </c>
    </row>
    <row r="208" spans="1:9" x14ac:dyDescent="0.15">
      <c r="A208" s="1" t="s">
        <v>185</v>
      </c>
      <c r="B208" s="1" t="str">
        <f>"男"</f>
        <v>男</v>
      </c>
      <c r="C208" s="1" t="str">
        <f>"23020727"</f>
        <v>23020727</v>
      </c>
      <c r="D208" s="1" t="str">
        <f t="shared" si="16"/>
        <v>07</v>
      </c>
      <c r="E208" s="1" t="str">
        <f>"27"</f>
        <v>27</v>
      </c>
      <c r="F208" s="1" t="s">
        <v>10</v>
      </c>
      <c r="G208" s="3">
        <v>54</v>
      </c>
      <c r="H208" s="1">
        <v>88</v>
      </c>
      <c r="I208" s="1">
        <f t="shared" si="17"/>
        <v>142</v>
      </c>
    </row>
    <row r="209" spans="1:9" x14ac:dyDescent="0.15">
      <c r="A209" s="1" t="s">
        <v>186</v>
      </c>
      <c r="B209" s="1" t="str">
        <f>"男"</f>
        <v>男</v>
      </c>
      <c r="C209" s="1" t="str">
        <f>"23020728"</f>
        <v>23020728</v>
      </c>
      <c r="D209" s="1" t="str">
        <f t="shared" si="16"/>
        <v>07</v>
      </c>
      <c r="E209" s="1" t="str">
        <f>"28"</f>
        <v>28</v>
      </c>
      <c r="F209" s="1" t="s">
        <v>10</v>
      </c>
      <c r="G209" s="1">
        <v>0</v>
      </c>
      <c r="H209" s="1">
        <v>0</v>
      </c>
      <c r="I209" s="1">
        <f t="shared" si="17"/>
        <v>0</v>
      </c>
    </row>
    <row r="210" spans="1:9" x14ac:dyDescent="0.15">
      <c r="A210" s="1" t="s">
        <v>187</v>
      </c>
      <c r="B210" s="1" t="str">
        <f>"女"</f>
        <v>女</v>
      </c>
      <c r="C210" s="1" t="str">
        <f>"23020729"</f>
        <v>23020729</v>
      </c>
      <c r="D210" s="1" t="str">
        <f t="shared" si="16"/>
        <v>07</v>
      </c>
      <c r="E210" s="1" t="str">
        <f>"29"</f>
        <v>29</v>
      </c>
      <c r="F210" s="1" t="s">
        <v>10</v>
      </c>
      <c r="G210" s="3">
        <v>49</v>
      </c>
      <c r="H210" s="1">
        <v>95</v>
      </c>
      <c r="I210" s="1">
        <f t="shared" si="17"/>
        <v>144</v>
      </c>
    </row>
    <row r="211" spans="1:9" x14ac:dyDescent="0.15">
      <c r="A211" s="1" t="s">
        <v>15</v>
      </c>
      <c r="B211" s="1" t="str">
        <f>"女"</f>
        <v>女</v>
      </c>
      <c r="C211" s="1" t="str">
        <f>"23020730"</f>
        <v>23020730</v>
      </c>
      <c r="D211" s="1" t="str">
        <f t="shared" si="16"/>
        <v>07</v>
      </c>
      <c r="E211" s="1" t="str">
        <f>"30"</f>
        <v>30</v>
      </c>
      <c r="F211" s="1" t="s">
        <v>10</v>
      </c>
      <c r="G211" s="3">
        <v>54</v>
      </c>
      <c r="H211" s="1">
        <v>94</v>
      </c>
      <c r="I211" s="1">
        <f t="shared" si="17"/>
        <v>148</v>
      </c>
    </row>
    <row r="212" spans="1:9" x14ac:dyDescent="0.15">
      <c r="A212" s="1" t="s">
        <v>188</v>
      </c>
      <c r="B212" s="1" t="str">
        <f>"女"</f>
        <v>女</v>
      </c>
      <c r="C212" s="1" t="str">
        <f>"23020801"</f>
        <v>23020801</v>
      </c>
      <c r="D212" s="1" t="str">
        <f t="shared" ref="D212:D248" si="19">"08"</f>
        <v>08</v>
      </c>
      <c r="E212" s="1" t="str">
        <f>"01"</f>
        <v>01</v>
      </c>
      <c r="F212" s="1" t="s">
        <v>10</v>
      </c>
      <c r="G212" s="1">
        <v>0</v>
      </c>
      <c r="H212" s="1">
        <v>0</v>
      </c>
      <c r="I212" s="1">
        <f t="shared" si="17"/>
        <v>0</v>
      </c>
    </row>
    <row r="213" spans="1:9" x14ac:dyDescent="0.15">
      <c r="A213" s="1" t="s">
        <v>189</v>
      </c>
      <c r="B213" s="1" t="str">
        <f>"女"</f>
        <v>女</v>
      </c>
      <c r="C213" s="1" t="str">
        <f>"23020802"</f>
        <v>23020802</v>
      </c>
      <c r="D213" s="1" t="str">
        <f t="shared" si="19"/>
        <v>08</v>
      </c>
      <c r="E213" s="1" t="str">
        <f>"02"</f>
        <v>02</v>
      </c>
      <c r="F213" s="1" t="s">
        <v>10</v>
      </c>
      <c r="G213" s="3">
        <v>33</v>
      </c>
      <c r="H213" s="1">
        <v>66</v>
      </c>
      <c r="I213" s="1">
        <f t="shared" si="17"/>
        <v>99</v>
      </c>
    </row>
    <row r="214" spans="1:9" x14ac:dyDescent="0.15">
      <c r="A214" s="1" t="s">
        <v>190</v>
      </c>
      <c r="B214" s="1" t="str">
        <f>"男"</f>
        <v>男</v>
      </c>
      <c r="C214" s="1" t="str">
        <f>"23020803"</f>
        <v>23020803</v>
      </c>
      <c r="D214" s="1" t="str">
        <f t="shared" si="19"/>
        <v>08</v>
      </c>
      <c r="E214" s="1" t="str">
        <f>"03"</f>
        <v>03</v>
      </c>
      <c r="F214" s="1" t="s">
        <v>10</v>
      </c>
      <c r="G214" s="3">
        <v>50</v>
      </c>
      <c r="H214" s="1">
        <v>75</v>
      </c>
      <c r="I214" s="1">
        <f t="shared" si="17"/>
        <v>125</v>
      </c>
    </row>
    <row r="215" spans="1:9" x14ac:dyDescent="0.15">
      <c r="A215" s="1" t="s">
        <v>191</v>
      </c>
      <c r="B215" s="1" t="str">
        <f>"男"</f>
        <v>男</v>
      </c>
      <c r="C215" s="1" t="str">
        <f>"23020804"</f>
        <v>23020804</v>
      </c>
      <c r="D215" s="1" t="str">
        <f t="shared" si="19"/>
        <v>08</v>
      </c>
      <c r="E215" s="1" t="str">
        <f>"04"</f>
        <v>04</v>
      </c>
      <c r="F215" s="1" t="s">
        <v>10</v>
      </c>
      <c r="G215" s="1">
        <v>38</v>
      </c>
      <c r="H215" s="1">
        <v>52</v>
      </c>
      <c r="I215" s="1">
        <f t="shared" si="17"/>
        <v>90</v>
      </c>
    </row>
    <row r="216" spans="1:9" x14ac:dyDescent="0.15">
      <c r="A216" s="1" t="s">
        <v>192</v>
      </c>
      <c r="B216" s="1" t="str">
        <f>"男"</f>
        <v>男</v>
      </c>
      <c r="C216" s="1" t="str">
        <f>"23020805"</f>
        <v>23020805</v>
      </c>
      <c r="D216" s="1" t="str">
        <f t="shared" si="19"/>
        <v>08</v>
      </c>
      <c r="E216" s="1" t="str">
        <f>"05"</f>
        <v>05</v>
      </c>
      <c r="F216" s="1" t="s">
        <v>10</v>
      </c>
      <c r="G216" s="3">
        <v>58</v>
      </c>
      <c r="H216" s="1">
        <v>82</v>
      </c>
      <c r="I216" s="1">
        <f t="shared" si="17"/>
        <v>140</v>
      </c>
    </row>
    <row r="217" spans="1:9" x14ac:dyDescent="0.15">
      <c r="A217" s="1" t="s">
        <v>193</v>
      </c>
      <c r="B217" s="1" t="str">
        <f>"女"</f>
        <v>女</v>
      </c>
      <c r="C217" s="1" t="str">
        <f>"23020806"</f>
        <v>23020806</v>
      </c>
      <c r="D217" s="1" t="str">
        <f t="shared" si="19"/>
        <v>08</v>
      </c>
      <c r="E217" s="1" t="str">
        <f>"06"</f>
        <v>06</v>
      </c>
      <c r="F217" s="1" t="s">
        <v>10</v>
      </c>
      <c r="G217" s="3">
        <v>50</v>
      </c>
      <c r="H217" s="1">
        <v>92</v>
      </c>
      <c r="I217" s="1">
        <f t="shared" si="17"/>
        <v>142</v>
      </c>
    </row>
    <row r="218" spans="1:9" x14ac:dyDescent="0.15">
      <c r="A218" s="1" t="s">
        <v>194</v>
      </c>
      <c r="B218" s="1" t="str">
        <f>"女"</f>
        <v>女</v>
      </c>
      <c r="C218" s="1" t="str">
        <f>"23020807"</f>
        <v>23020807</v>
      </c>
      <c r="D218" s="1" t="str">
        <f t="shared" si="19"/>
        <v>08</v>
      </c>
      <c r="E218" s="1" t="str">
        <f>"07"</f>
        <v>07</v>
      </c>
      <c r="F218" s="1" t="s">
        <v>10</v>
      </c>
      <c r="G218" s="3">
        <v>57</v>
      </c>
      <c r="H218" s="1">
        <v>87</v>
      </c>
      <c r="I218" s="1">
        <f t="shared" si="17"/>
        <v>144</v>
      </c>
    </row>
    <row r="219" spans="1:9" x14ac:dyDescent="0.15">
      <c r="A219" s="1" t="s">
        <v>195</v>
      </c>
      <c r="B219" s="1" t="str">
        <f>"男"</f>
        <v>男</v>
      </c>
      <c r="C219" s="1" t="str">
        <f>"23020808"</f>
        <v>23020808</v>
      </c>
      <c r="D219" s="1" t="str">
        <f t="shared" si="19"/>
        <v>08</v>
      </c>
      <c r="E219" s="1" t="str">
        <f>"08"</f>
        <v>08</v>
      </c>
      <c r="F219" s="1" t="s">
        <v>10</v>
      </c>
      <c r="G219" s="3">
        <v>65</v>
      </c>
      <c r="H219" s="1">
        <v>76</v>
      </c>
      <c r="I219" s="1">
        <f t="shared" si="17"/>
        <v>141</v>
      </c>
    </row>
    <row r="220" spans="1:9" x14ac:dyDescent="0.15">
      <c r="A220" s="1" t="s">
        <v>196</v>
      </c>
      <c r="B220" s="1" t="str">
        <f>"男"</f>
        <v>男</v>
      </c>
      <c r="C220" s="1" t="str">
        <f>"23020809"</f>
        <v>23020809</v>
      </c>
      <c r="D220" s="1" t="str">
        <f t="shared" si="19"/>
        <v>08</v>
      </c>
      <c r="E220" s="1" t="str">
        <f>"09"</f>
        <v>09</v>
      </c>
      <c r="F220" s="1" t="s">
        <v>10</v>
      </c>
      <c r="G220" s="3">
        <v>42</v>
      </c>
      <c r="H220" s="1">
        <v>83</v>
      </c>
      <c r="I220" s="1">
        <f t="shared" si="17"/>
        <v>125</v>
      </c>
    </row>
    <row r="221" spans="1:9" x14ac:dyDescent="0.15">
      <c r="A221" s="1" t="s">
        <v>197</v>
      </c>
      <c r="B221" s="1" t="str">
        <f>"女"</f>
        <v>女</v>
      </c>
      <c r="C221" s="1" t="str">
        <f>"23020810"</f>
        <v>23020810</v>
      </c>
      <c r="D221" s="1" t="str">
        <f t="shared" si="19"/>
        <v>08</v>
      </c>
      <c r="E221" s="1" t="str">
        <f>"10"</f>
        <v>10</v>
      </c>
      <c r="F221" s="1" t="s">
        <v>10</v>
      </c>
      <c r="G221" s="3">
        <v>52</v>
      </c>
      <c r="H221" s="1">
        <v>88</v>
      </c>
      <c r="I221" s="1">
        <f t="shared" si="17"/>
        <v>140</v>
      </c>
    </row>
    <row r="222" spans="1:9" x14ac:dyDescent="0.15">
      <c r="A222" s="1" t="s">
        <v>198</v>
      </c>
      <c r="B222" s="1" t="str">
        <f>"男"</f>
        <v>男</v>
      </c>
      <c r="C222" s="1" t="str">
        <f>"23020811"</f>
        <v>23020811</v>
      </c>
      <c r="D222" s="1" t="str">
        <f t="shared" si="19"/>
        <v>08</v>
      </c>
      <c r="E222" s="1" t="str">
        <f>"11"</f>
        <v>11</v>
      </c>
      <c r="F222" s="1" t="s">
        <v>10</v>
      </c>
      <c r="G222" s="3">
        <v>49</v>
      </c>
      <c r="H222" s="1">
        <v>86</v>
      </c>
      <c r="I222" s="1">
        <f t="shared" si="17"/>
        <v>135</v>
      </c>
    </row>
    <row r="223" spans="1:9" x14ac:dyDescent="0.15">
      <c r="A223" s="1" t="s">
        <v>199</v>
      </c>
      <c r="B223" s="1" t="str">
        <f>"女"</f>
        <v>女</v>
      </c>
      <c r="C223" s="1" t="str">
        <f>"23020812"</f>
        <v>23020812</v>
      </c>
      <c r="D223" s="1" t="str">
        <f t="shared" si="19"/>
        <v>08</v>
      </c>
      <c r="E223" s="1" t="str">
        <f>"12"</f>
        <v>12</v>
      </c>
      <c r="F223" s="1" t="s">
        <v>10</v>
      </c>
      <c r="G223" s="1">
        <v>0</v>
      </c>
      <c r="H223" s="1">
        <v>0</v>
      </c>
      <c r="I223" s="1">
        <f t="shared" si="17"/>
        <v>0</v>
      </c>
    </row>
    <row r="224" spans="1:9" x14ac:dyDescent="0.15">
      <c r="A224" s="1" t="s">
        <v>200</v>
      </c>
      <c r="B224" s="1" t="str">
        <f>"女"</f>
        <v>女</v>
      </c>
      <c r="C224" s="1" t="str">
        <f>"23020813"</f>
        <v>23020813</v>
      </c>
      <c r="D224" s="1" t="str">
        <f t="shared" si="19"/>
        <v>08</v>
      </c>
      <c r="E224" s="1" t="str">
        <f>"13"</f>
        <v>13</v>
      </c>
      <c r="F224" s="1" t="s">
        <v>10</v>
      </c>
      <c r="G224" s="3">
        <v>51</v>
      </c>
      <c r="H224" s="1">
        <v>61</v>
      </c>
      <c r="I224" s="1">
        <f t="shared" si="17"/>
        <v>112</v>
      </c>
    </row>
    <row r="225" spans="1:9" x14ac:dyDescent="0.15">
      <c r="A225" s="1" t="s">
        <v>201</v>
      </c>
      <c r="B225" s="1" t="str">
        <f>"男"</f>
        <v>男</v>
      </c>
      <c r="C225" s="1" t="str">
        <f>"23020814"</f>
        <v>23020814</v>
      </c>
      <c r="D225" s="1" t="str">
        <f t="shared" si="19"/>
        <v>08</v>
      </c>
      <c r="E225" s="1" t="str">
        <f>"14"</f>
        <v>14</v>
      </c>
      <c r="F225" s="1" t="s">
        <v>10</v>
      </c>
      <c r="G225" s="1">
        <v>0</v>
      </c>
      <c r="H225" s="1">
        <v>0</v>
      </c>
      <c r="I225" s="1">
        <f t="shared" si="17"/>
        <v>0</v>
      </c>
    </row>
    <row r="226" spans="1:9" x14ac:dyDescent="0.15">
      <c r="A226" s="1" t="s">
        <v>202</v>
      </c>
      <c r="B226" s="1" t="str">
        <f>"女"</f>
        <v>女</v>
      </c>
      <c r="C226" s="1" t="str">
        <f>"23020815"</f>
        <v>23020815</v>
      </c>
      <c r="D226" s="1" t="str">
        <f t="shared" si="19"/>
        <v>08</v>
      </c>
      <c r="E226" s="1" t="str">
        <f>"15"</f>
        <v>15</v>
      </c>
      <c r="F226" s="1" t="s">
        <v>10</v>
      </c>
      <c r="G226" s="3">
        <v>67</v>
      </c>
      <c r="H226" s="1">
        <v>82</v>
      </c>
      <c r="I226" s="1">
        <f t="shared" si="17"/>
        <v>149</v>
      </c>
    </row>
    <row r="227" spans="1:9" x14ac:dyDescent="0.15">
      <c r="A227" s="1" t="s">
        <v>57</v>
      </c>
      <c r="B227" s="1" t="str">
        <f>"女"</f>
        <v>女</v>
      </c>
      <c r="C227" s="1" t="str">
        <f>"23020816"</f>
        <v>23020816</v>
      </c>
      <c r="D227" s="1" t="str">
        <f t="shared" si="19"/>
        <v>08</v>
      </c>
      <c r="E227" s="1" t="str">
        <f>"16"</f>
        <v>16</v>
      </c>
      <c r="F227" s="1" t="s">
        <v>10</v>
      </c>
      <c r="G227" s="1">
        <v>48</v>
      </c>
      <c r="H227" s="1">
        <v>34</v>
      </c>
      <c r="I227" s="1">
        <f t="shared" si="17"/>
        <v>82</v>
      </c>
    </row>
    <row r="228" spans="1:9" x14ac:dyDescent="0.15">
      <c r="A228" s="1" t="s">
        <v>203</v>
      </c>
      <c r="B228" s="1" t="str">
        <f>"女"</f>
        <v>女</v>
      </c>
      <c r="C228" s="1" t="str">
        <f>"23020817"</f>
        <v>23020817</v>
      </c>
      <c r="D228" s="1" t="str">
        <f t="shared" si="19"/>
        <v>08</v>
      </c>
      <c r="E228" s="1" t="str">
        <f>"17"</f>
        <v>17</v>
      </c>
      <c r="F228" s="1" t="s">
        <v>10</v>
      </c>
      <c r="G228" s="3">
        <v>45</v>
      </c>
      <c r="H228" s="1">
        <v>63</v>
      </c>
      <c r="I228" s="1">
        <f t="shared" si="17"/>
        <v>108</v>
      </c>
    </row>
    <row r="229" spans="1:9" x14ac:dyDescent="0.15">
      <c r="A229" s="1" t="s">
        <v>204</v>
      </c>
      <c r="B229" s="1" t="str">
        <f>"女"</f>
        <v>女</v>
      </c>
      <c r="C229" s="1" t="str">
        <f>"23020818"</f>
        <v>23020818</v>
      </c>
      <c r="D229" s="1" t="str">
        <f t="shared" si="19"/>
        <v>08</v>
      </c>
      <c r="E229" s="1" t="str">
        <f>"18"</f>
        <v>18</v>
      </c>
      <c r="F229" s="1" t="s">
        <v>10</v>
      </c>
      <c r="G229" s="3">
        <v>51</v>
      </c>
      <c r="H229" s="1">
        <v>77</v>
      </c>
      <c r="I229" s="1">
        <f t="shared" si="17"/>
        <v>128</v>
      </c>
    </row>
    <row r="230" spans="1:9" x14ac:dyDescent="0.15">
      <c r="A230" s="1" t="s">
        <v>205</v>
      </c>
      <c r="B230" s="1" t="str">
        <f>"女"</f>
        <v>女</v>
      </c>
      <c r="C230" s="1" t="str">
        <f>"23020819"</f>
        <v>23020819</v>
      </c>
      <c r="D230" s="1" t="str">
        <f t="shared" si="19"/>
        <v>08</v>
      </c>
      <c r="E230" s="1" t="str">
        <f>"19"</f>
        <v>19</v>
      </c>
      <c r="F230" s="1" t="s">
        <v>10</v>
      </c>
      <c r="G230" s="3">
        <v>60</v>
      </c>
      <c r="H230" s="1">
        <v>84</v>
      </c>
      <c r="I230" s="1">
        <f t="shared" si="17"/>
        <v>144</v>
      </c>
    </row>
    <row r="231" spans="1:9" x14ac:dyDescent="0.15">
      <c r="A231" s="1" t="s">
        <v>105</v>
      </c>
      <c r="B231" s="1" t="str">
        <f>"男"</f>
        <v>男</v>
      </c>
      <c r="C231" s="1" t="str">
        <f>"23020820"</f>
        <v>23020820</v>
      </c>
      <c r="D231" s="1" t="str">
        <f t="shared" si="19"/>
        <v>08</v>
      </c>
      <c r="E231" s="1" t="str">
        <f>"20"</f>
        <v>20</v>
      </c>
      <c r="F231" s="1" t="s">
        <v>10</v>
      </c>
      <c r="G231" s="3">
        <v>50</v>
      </c>
      <c r="H231" s="1">
        <v>77</v>
      </c>
      <c r="I231" s="1">
        <f t="shared" si="17"/>
        <v>127</v>
      </c>
    </row>
    <row r="232" spans="1:9" x14ac:dyDescent="0.15">
      <c r="A232" s="1" t="s">
        <v>206</v>
      </c>
      <c r="B232" s="1" t="str">
        <f>"男"</f>
        <v>男</v>
      </c>
      <c r="C232" s="1" t="str">
        <f>"23020821"</f>
        <v>23020821</v>
      </c>
      <c r="D232" s="1" t="str">
        <f t="shared" si="19"/>
        <v>08</v>
      </c>
      <c r="E232" s="1" t="str">
        <f>"21"</f>
        <v>21</v>
      </c>
      <c r="F232" s="1" t="s">
        <v>10</v>
      </c>
      <c r="G232" s="3">
        <v>61</v>
      </c>
      <c r="H232" s="1">
        <v>65</v>
      </c>
      <c r="I232" s="1">
        <f t="shared" si="17"/>
        <v>126</v>
      </c>
    </row>
    <row r="233" spans="1:9" x14ac:dyDescent="0.15">
      <c r="A233" s="1" t="s">
        <v>207</v>
      </c>
      <c r="B233" s="1" t="str">
        <f>"男"</f>
        <v>男</v>
      </c>
      <c r="C233" s="1" t="str">
        <f>"23020822"</f>
        <v>23020822</v>
      </c>
      <c r="D233" s="1" t="str">
        <f t="shared" si="19"/>
        <v>08</v>
      </c>
      <c r="E233" s="1" t="str">
        <f>"22"</f>
        <v>22</v>
      </c>
      <c r="F233" s="1" t="s">
        <v>10</v>
      </c>
      <c r="G233" s="3">
        <v>68</v>
      </c>
      <c r="H233" s="1">
        <v>86</v>
      </c>
      <c r="I233" s="1">
        <f t="shared" si="17"/>
        <v>154</v>
      </c>
    </row>
    <row r="234" spans="1:9" x14ac:dyDescent="0.15">
      <c r="A234" s="1" t="s">
        <v>73</v>
      </c>
      <c r="B234" s="1" t="str">
        <f>"男"</f>
        <v>男</v>
      </c>
      <c r="C234" s="1" t="str">
        <f>"23020823"</f>
        <v>23020823</v>
      </c>
      <c r="D234" s="1" t="str">
        <f t="shared" si="19"/>
        <v>08</v>
      </c>
      <c r="E234" s="1" t="str">
        <f>"23"</f>
        <v>23</v>
      </c>
      <c r="F234" s="1" t="s">
        <v>10</v>
      </c>
      <c r="G234" s="3">
        <v>57</v>
      </c>
      <c r="H234" s="1">
        <v>62</v>
      </c>
      <c r="I234" s="1">
        <f t="shared" si="17"/>
        <v>119</v>
      </c>
    </row>
    <row r="235" spans="1:9" x14ac:dyDescent="0.15">
      <c r="A235" s="1" t="s">
        <v>73</v>
      </c>
      <c r="B235" s="1" t="str">
        <f>"男"</f>
        <v>男</v>
      </c>
      <c r="C235" s="1" t="str">
        <f>"23020824"</f>
        <v>23020824</v>
      </c>
      <c r="D235" s="1" t="str">
        <f t="shared" si="19"/>
        <v>08</v>
      </c>
      <c r="E235" s="1" t="str">
        <f>"24"</f>
        <v>24</v>
      </c>
      <c r="F235" s="1" t="s">
        <v>10</v>
      </c>
      <c r="G235" s="3">
        <v>70</v>
      </c>
      <c r="H235" s="1">
        <v>95</v>
      </c>
      <c r="I235" s="1">
        <f t="shared" si="17"/>
        <v>165</v>
      </c>
    </row>
    <row r="236" spans="1:9" x14ac:dyDescent="0.15">
      <c r="A236" s="1" t="s">
        <v>208</v>
      </c>
      <c r="B236" s="1" t="str">
        <f>"女"</f>
        <v>女</v>
      </c>
      <c r="C236" s="1" t="str">
        <f>"23020825"</f>
        <v>23020825</v>
      </c>
      <c r="D236" s="1" t="str">
        <f t="shared" si="19"/>
        <v>08</v>
      </c>
      <c r="E236" s="1" t="str">
        <f>"25"</f>
        <v>25</v>
      </c>
      <c r="F236" s="1" t="s">
        <v>10</v>
      </c>
      <c r="G236" s="3">
        <v>61</v>
      </c>
      <c r="H236" s="1">
        <v>87</v>
      </c>
      <c r="I236" s="1">
        <f t="shared" si="17"/>
        <v>148</v>
      </c>
    </row>
    <row r="237" spans="1:9" x14ac:dyDescent="0.15">
      <c r="A237" s="1" t="s">
        <v>209</v>
      </c>
      <c r="B237" s="1" t="str">
        <f>"女"</f>
        <v>女</v>
      </c>
      <c r="C237" s="1" t="str">
        <f>"23020826"</f>
        <v>23020826</v>
      </c>
      <c r="D237" s="1" t="str">
        <f t="shared" si="19"/>
        <v>08</v>
      </c>
      <c r="E237" s="1" t="str">
        <f>"26"</f>
        <v>26</v>
      </c>
      <c r="F237" s="1" t="s">
        <v>10</v>
      </c>
      <c r="G237" s="1">
        <v>53</v>
      </c>
      <c r="H237" s="1">
        <v>54</v>
      </c>
      <c r="I237" s="1">
        <f t="shared" si="17"/>
        <v>107</v>
      </c>
    </row>
    <row r="238" spans="1:9" x14ac:dyDescent="0.15">
      <c r="A238" s="1" t="s">
        <v>97</v>
      </c>
      <c r="B238" s="1" t="str">
        <f>"女"</f>
        <v>女</v>
      </c>
      <c r="C238" s="1" t="str">
        <f>"23020827"</f>
        <v>23020827</v>
      </c>
      <c r="D238" s="1" t="str">
        <f t="shared" si="19"/>
        <v>08</v>
      </c>
      <c r="E238" s="1" t="str">
        <f>"27"</f>
        <v>27</v>
      </c>
      <c r="F238" s="1" t="s">
        <v>10</v>
      </c>
      <c r="G238" s="1">
        <v>47</v>
      </c>
      <c r="H238" s="1">
        <v>37</v>
      </c>
      <c r="I238" s="1">
        <f t="shared" si="17"/>
        <v>84</v>
      </c>
    </row>
    <row r="239" spans="1:9" x14ac:dyDescent="0.15">
      <c r="A239" s="1" t="s">
        <v>87</v>
      </c>
      <c r="B239" s="1" t="str">
        <f>"女"</f>
        <v>女</v>
      </c>
      <c r="C239" s="1" t="str">
        <f>"23020828"</f>
        <v>23020828</v>
      </c>
      <c r="D239" s="1" t="str">
        <f t="shared" si="19"/>
        <v>08</v>
      </c>
      <c r="E239" s="1" t="str">
        <f>"28"</f>
        <v>28</v>
      </c>
      <c r="F239" s="1" t="s">
        <v>10</v>
      </c>
      <c r="G239" s="1">
        <v>0</v>
      </c>
      <c r="H239" s="1">
        <v>0</v>
      </c>
      <c r="I239" s="1">
        <f t="shared" si="17"/>
        <v>0</v>
      </c>
    </row>
    <row r="240" spans="1:9" x14ac:dyDescent="0.15">
      <c r="A240" s="1" t="s">
        <v>210</v>
      </c>
      <c r="B240" s="1" t="str">
        <f>"女"</f>
        <v>女</v>
      </c>
      <c r="C240" s="1" t="str">
        <f>"23020829"</f>
        <v>23020829</v>
      </c>
      <c r="D240" s="1" t="str">
        <f t="shared" si="19"/>
        <v>08</v>
      </c>
      <c r="E240" s="1" t="str">
        <f>"29"</f>
        <v>29</v>
      </c>
      <c r="F240" s="1" t="s">
        <v>10</v>
      </c>
      <c r="G240" s="3">
        <v>68</v>
      </c>
      <c r="H240" s="1">
        <v>92</v>
      </c>
      <c r="I240" s="1">
        <f t="shared" si="17"/>
        <v>160</v>
      </c>
    </row>
    <row r="241" spans="1:9" x14ac:dyDescent="0.15">
      <c r="A241" s="1" t="s">
        <v>211</v>
      </c>
      <c r="B241" s="1" t="str">
        <f>"男"</f>
        <v>男</v>
      </c>
      <c r="C241" s="1" t="str">
        <f>"23020830"</f>
        <v>23020830</v>
      </c>
      <c r="D241" s="1" t="str">
        <f t="shared" si="19"/>
        <v>08</v>
      </c>
      <c r="E241" s="1" t="str">
        <f>"30"</f>
        <v>30</v>
      </c>
      <c r="F241" s="1" t="s">
        <v>10</v>
      </c>
      <c r="G241" s="3">
        <v>59</v>
      </c>
      <c r="H241" s="1">
        <v>88</v>
      </c>
      <c r="I241" s="1">
        <f t="shared" si="17"/>
        <v>147</v>
      </c>
    </row>
    <row r="242" spans="1:9" x14ac:dyDescent="0.15">
      <c r="A242" s="1" t="s">
        <v>212</v>
      </c>
      <c r="B242" s="1" t="str">
        <f>"女"</f>
        <v>女</v>
      </c>
      <c r="C242" s="1" t="str">
        <f>"23020831"</f>
        <v>23020831</v>
      </c>
      <c r="D242" s="1" t="str">
        <f t="shared" si="19"/>
        <v>08</v>
      </c>
      <c r="E242" s="1" t="str">
        <f>"31"</f>
        <v>31</v>
      </c>
      <c r="F242" s="1" t="s">
        <v>10</v>
      </c>
      <c r="G242" s="3">
        <v>63</v>
      </c>
      <c r="H242" s="1">
        <v>95</v>
      </c>
      <c r="I242" s="1">
        <f t="shared" si="17"/>
        <v>158</v>
      </c>
    </row>
    <row r="243" spans="1:9" x14ac:dyDescent="0.15">
      <c r="A243" s="1" t="s">
        <v>97</v>
      </c>
      <c r="B243" s="1" t="str">
        <f>"男"</f>
        <v>男</v>
      </c>
      <c r="C243" s="1" t="str">
        <f>"23020832"</f>
        <v>23020832</v>
      </c>
      <c r="D243" s="1" t="str">
        <f t="shared" si="19"/>
        <v>08</v>
      </c>
      <c r="E243" s="1" t="str">
        <f>"32"</f>
        <v>32</v>
      </c>
      <c r="F243" s="1" t="s">
        <v>10</v>
      </c>
      <c r="G243" s="3">
        <v>50</v>
      </c>
      <c r="H243" s="1">
        <v>77</v>
      </c>
      <c r="I243" s="1">
        <f t="shared" si="17"/>
        <v>127</v>
      </c>
    </row>
    <row r="244" spans="1:9" x14ac:dyDescent="0.15">
      <c r="A244" s="1" t="s">
        <v>213</v>
      </c>
      <c r="B244" s="1" t="str">
        <f>"女"</f>
        <v>女</v>
      </c>
      <c r="C244" s="1" t="str">
        <f>"23020833"</f>
        <v>23020833</v>
      </c>
      <c r="D244" s="1" t="str">
        <f t="shared" si="19"/>
        <v>08</v>
      </c>
      <c r="E244" s="1" t="str">
        <f>"33"</f>
        <v>33</v>
      </c>
      <c r="F244" s="1" t="s">
        <v>10</v>
      </c>
      <c r="G244" s="1">
        <v>39</v>
      </c>
      <c r="H244" s="1">
        <v>30</v>
      </c>
      <c r="I244" s="1">
        <f t="shared" si="17"/>
        <v>69</v>
      </c>
    </row>
    <row r="245" spans="1:9" x14ac:dyDescent="0.15">
      <c r="A245" s="1" t="s">
        <v>214</v>
      </c>
      <c r="B245" s="1" t="str">
        <f>"女"</f>
        <v>女</v>
      </c>
      <c r="C245" s="1" t="str">
        <f>"23020834"</f>
        <v>23020834</v>
      </c>
      <c r="D245" s="1" t="str">
        <f t="shared" si="19"/>
        <v>08</v>
      </c>
      <c r="E245" s="1" t="str">
        <f>"34"</f>
        <v>34</v>
      </c>
      <c r="F245" s="1" t="s">
        <v>10</v>
      </c>
      <c r="G245" s="1">
        <v>0</v>
      </c>
      <c r="H245" s="1">
        <v>0</v>
      </c>
      <c r="I245" s="1">
        <f t="shared" si="17"/>
        <v>0</v>
      </c>
    </row>
    <row r="246" spans="1:9" x14ac:dyDescent="0.15">
      <c r="A246" s="1" t="s">
        <v>215</v>
      </c>
      <c r="B246" s="1" t="str">
        <f>"男"</f>
        <v>男</v>
      </c>
      <c r="C246" s="1" t="str">
        <f>"23020835"</f>
        <v>23020835</v>
      </c>
      <c r="D246" s="1" t="str">
        <f t="shared" si="19"/>
        <v>08</v>
      </c>
      <c r="E246" s="1" t="str">
        <f>"35"</f>
        <v>35</v>
      </c>
      <c r="F246" s="1" t="s">
        <v>10</v>
      </c>
      <c r="G246" s="3">
        <v>51</v>
      </c>
      <c r="H246" s="1">
        <v>64</v>
      </c>
      <c r="I246" s="1">
        <f t="shared" si="17"/>
        <v>115</v>
      </c>
    </row>
    <row r="247" spans="1:9" x14ac:dyDescent="0.15">
      <c r="A247" s="1" t="s">
        <v>216</v>
      </c>
      <c r="B247" s="1" t="str">
        <f>"女"</f>
        <v>女</v>
      </c>
      <c r="C247" s="1" t="str">
        <f>"23020836"</f>
        <v>23020836</v>
      </c>
      <c r="D247" s="1" t="str">
        <f t="shared" si="19"/>
        <v>08</v>
      </c>
      <c r="E247" s="1" t="str">
        <f>"36"</f>
        <v>36</v>
      </c>
      <c r="F247" s="1" t="s">
        <v>10</v>
      </c>
      <c r="G247" s="1">
        <v>45</v>
      </c>
      <c r="H247" s="1">
        <v>52</v>
      </c>
      <c r="I247" s="1">
        <f t="shared" si="17"/>
        <v>97</v>
      </c>
    </row>
    <row r="248" spans="1:9" x14ac:dyDescent="0.15">
      <c r="A248" s="1" t="s">
        <v>217</v>
      </c>
      <c r="B248" s="1" t="str">
        <f>"女"</f>
        <v>女</v>
      </c>
      <c r="C248" s="1" t="str">
        <f>"23020837"</f>
        <v>23020837</v>
      </c>
      <c r="D248" s="1" t="str">
        <f t="shared" si="19"/>
        <v>08</v>
      </c>
      <c r="E248" s="1" t="str">
        <f>"37"</f>
        <v>37</v>
      </c>
      <c r="F248" s="1" t="s">
        <v>10</v>
      </c>
      <c r="G248" s="1">
        <v>0</v>
      </c>
      <c r="H248" s="1">
        <v>0</v>
      </c>
      <c r="I248" s="1">
        <f t="shared" si="17"/>
        <v>0</v>
      </c>
    </row>
  </sheetData>
  <autoFilter ref="A1:BI248">
    <sortState ref="A2:BL248">
      <sortCondition ref="C1"/>
    </sortState>
  </autoFilter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合分表公示</vt:lpstr>
      <vt:lpstr>合分表公示!Print_Titles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2023-06-13T09:42:48Z</dcterms:created>
  <dcterms:modified xsi:type="dcterms:W3CDTF">2023-06-13T09:44:04Z</dcterms:modified>
</cp:coreProperties>
</file>